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910" firstSheet="2" activeTab="2"/>
  </bookViews>
  <sheets>
    <sheet name="Main Page" sheetId="1" state="hidden" r:id="rId1"/>
    <sheet name="NLInput" sheetId="2" state="hidden" r:id="rId2"/>
    <sheet name="CreditApp" sheetId="3" r:id="rId3"/>
    <sheet name="Stretch" sheetId="4" state="hidden" r:id="rId4"/>
    <sheet name="PmtCalcs" sheetId="5" state="hidden" r:id="rId5"/>
    <sheet name="DataSheet" sheetId="6" state="hidden" r:id="rId6"/>
  </sheets>
  <definedNames>
    <definedName name="CardType">'NLInput'!$L$24</definedName>
    <definedName name="EquipCost">'PmtCalcs'!$C$1</definedName>
    <definedName name="EquipCostwAdmin">'PmtCalcs'!$C$3</definedName>
    <definedName name="_xlnm.Print_Area" localSheetId="2">'CreditApp'!$C$2:$P$67</definedName>
    <definedName name="_xlnm.Print_Area" localSheetId="0">'Main Page'!$A$1:$M$39</definedName>
    <definedName name="_xlnm.Print_Area" localSheetId="1">'NLInput'!$C$5:$H$32</definedName>
    <definedName name="_xlnm.Print_Area" localSheetId="4">'PmtCalcs'!$A$5:$N$46</definedName>
    <definedName name="_xlnm.Print_Area" localSheetId="3">'Stretch'!$C$3:$M$64</definedName>
  </definedNames>
  <calcPr fullCalcOnLoad="1"/>
</workbook>
</file>

<file path=xl/comments5.xml><?xml version="1.0" encoding="utf-8"?>
<comments xmlns="http://schemas.openxmlformats.org/spreadsheetml/2006/main">
  <authors>
    <author>Stacy</author>
  </authors>
  <commentList>
    <comment ref="I10" authorId="0">
      <text>
        <r>
          <rPr>
            <b/>
            <sz val="8"/>
            <rFont val="Tahoma"/>
            <family val="0"/>
          </rPr>
          <t>Stacy:</t>
        </r>
        <r>
          <rPr>
            <sz val="8"/>
            <rFont val="Tahoma"/>
            <family val="0"/>
          </rPr>
          <t xml:space="preserve">
you were referencing the wrong rate for both monthly and quarterly
</t>
        </r>
      </text>
    </comment>
    <comment ref="L19" authorId="0">
      <text>
        <r>
          <rPr>
            <b/>
            <sz val="8"/>
            <rFont val="Tahoma"/>
            <family val="0"/>
          </rPr>
          <t>Stacy:</t>
        </r>
        <r>
          <rPr>
            <sz val="8"/>
            <rFont val="Tahoma"/>
            <family val="0"/>
          </rPr>
          <t xml:space="preserve">
you forgot to include the purchase option of 10 % in the IF statement</t>
        </r>
      </text>
    </comment>
    <comment ref="L20" authorId="0">
      <text>
        <r>
          <rPr>
            <b/>
            <sz val="8"/>
            <rFont val="Tahoma"/>
            <family val="0"/>
          </rPr>
          <t>Stacy:</t>
        </r>
        <r>
          <rPr>
            <sz val="8"/>
            <rFont val="Tahoma"/>
            <family val="0"/>
          </rPr>
          <t xml:space="preserve">
should have linked all the rates to the 66 month quarterly rate</t>
        </r>
      </text>
    </comment>
    <comment ref="H23" authorId="0">
      <text>
        <r>
          <rPr>
            <b/>
            <sz val="8"/>
            <rFont val="Tahoma"/>
            <family val="0"/>
          </rPr>
          <t>Stacy:</t>
        </r>
        <r>
          <rPr>
            <sz val="8"/>
            <rFont val="Tahoma"/>
            <family val="0"/>
          </rPr>
          <t xml:space="preserve">
This is screwy. On the </t>
        </r>
        <r>
          <rPr>
            <sz val="8"/>
            <rFont val="Tahoma"/>
            <family val="2"/>
          </rPr>
          <t>$1 BO cards, the michigan rate used to calculate each cards' rates for 36 months was carried over to 39 and 42. In the end, the rate for 39 months equals the rate we have for 42 months, so that's the one I switched too. Don't ask me why they grouped the rates for that type of card only!</t>
        </r>
      </text>
    </comment>
  </commentList>
</comments>
</file>

<file path=xl/sharedStrings.xml><?xml version="1.0" encoding="utf-8"?>
<sst xmlns="http://schemas.openxmlformats.org/spreadsheetml/2006/main" count="616" uniqueCount="268">
  <si>
    <t>Admin Fee</t>
  </si>
  <si>
    <t>Monthly Return%</t>
  </si>
  <si>
    <t>$5,000 - $9,999</t>
  </si>
  <si>
    <t>$10,000 - $14,999</t>
  </si>
  <si>
    <t>$15,000 - $19,999</t>
  </si>
  <si>
    <t>$75,000 - $99,999</t>
  </si>
  <si>
    <t>Total Equipment</t>
  </si>
  <si>
    <t>M</t>
  </si>
  <si>
    <t>Current COF</t>
  </si>
  <si>
    <t>Effective Date</t>
  </si>
  <si>
    <t>Sales Rep</t>
  </si>
  <si>
    <t>Sales Rep Phone (Local)</t>
  </si>
  <si>
    <t>Sales Rep Phone (Toll-Free)</t>
  </si>
  <si>
    <t>Sales Rep Fax</t>
  </si>
  <si>
    <t>Sales Rep E-mail</t>
  </si>
  <si>
    <t>Canada Bond</t>
  </si>
  <si>
    <t>Minimum Interest Requirements</t>
  </si>
  <si>
    <t>Spread</t>
  </si>
  <si>
    <t>$2,500 - $4,999</t>
  </si>
  <si>
    <t>$20,000 - $49,999</t>
  </si>
  <si>
    <t>Lease Quoting Tool</t>
  </si>
  <si>
    <t>INPUT THE INFORMATION THAT WILL APPEAR ON YOUR CUSTOMER'S QUOTE:</t>
  </si>
  <si>
    <t>1).</t>
  </si>
  <si>
    <t>ABC Company</t>
  </si>
  <si>
    <t>Mary Graves</t>
  </si>
  <si>
    <t>2).</t>
  </si>
  <si>
    <t>555-5555</t>
  </si>
  <si>
    <t xml:space="preserve">555-5555 </t>
  </si>
  <si>
    <t>Total Equipment Cost (Before Tax)</t>
  </si>
  <si>
    <t>3).</t>
  </si>
  <si>
    <t>Brief Equipment Description</t>
  </si>
  <si>
    <t>Equipment Description con't</t>
  </si>
  <si>
    <t>4).</t>
  </si>
  <si>
    <t>Your Name</t>
  </si>
  <si>
    <t>Your Title</t>
  </si>
  <si>
    <t>Account Manager</t>
  </si>
  <si>
    <t>The Quote is formatted to print onto an 8 1/2 X 11 format</t>
  </si>
  <si>
    <t>Term</t>
  </si>
  <si>
    <t>Rates below are all from the 10% Rate Tabs from each rate card</t>
  </si>
  <si>
    <t>TERM</t>
  </si>
  <si>
    <t>Equip. Price (before Tax)</t>
  </si>
  <si>
    <t>Q</t>
  </si>
  <si>
    <t>FMV</t>
  </si>
  <si>
    <t>FMV Stretch</t>
  </si>
  <si>
    <t>EBO Month</t>
  </si>
  <si>
    <t>EBO %</t>
  </si>
  <si>
    <t xml:space="preserve">Monthly Return% </t>
  </si>
  <si>
    <t>Equip. Price (w/ Admin Fee)</t>
  </si>
  <si>
    <t>Residual: New</t>
  </si>
  <si>
    <t>COF &lt;39</t>
  </si>
  <si>
    <t>COF 39 +</t>
  </si>
  <si>
    <t>--</t>
  </si>
  <si>
    <t>Vendor Rate Card - Please select card type and add in any Vendor Admin Fees</t>
  </si>
  <si>
    <t xml:space="preserve">One Nortel System </t>
  </si>
  <si>
    <t xml:space="preserve">Residual - Stretch </t>
  </si>
  <si>
    <t>w / FMV Expiry</t>
  </si>
  <si>
    <t>30 Day Skip</t>
  </si>
  <si>
    <t>60 Day Skip</t>
  </si>
  <si>
    <t>Used Equip</t>
  </si>
  <si>
    <t>Monthly Payments</t>
  </si>
  <si>
    <t>EFFECTIVE INTEREST RATES</t>
  </si>
  <si>
    <t>Increase</t>
  </si>
  <si>
    <t>Decrease</t>
  </si>
  <si>
    <t>E</t>
  </si>
  <si>
    <t xml:space="preserve">$10,000 - $14,999 </t>
  </si>
  <si>
    <t xml:space="preserve">$15,000 - $19,999 </t>
  </si>
  <si>
    <t>$20,000+</t>
  </si>
  <si>
    <t>BUYOUT</t>
  </si>
  <si>
    <t xml:space="preserve"> </t>
  </si>
  <si>
    <t>BUYOUT%</t>
  </si>
  <si>
    <t>Residual</t>
  </si>
  <si>
    <t>Phone:</t>
  </si>
  <si>
    <t>Lease Quote</t>
  </si>
  <si>
    <t>Purchase Option</t>
  </si>
  <si>
    <t>FROM:</t>
  </si>
  <si>
    <t>TO:</t>
  </si>
  <si>
    <t>FAX:</t>
  </si>
  <si>
    <t>DATE:</t>
  </si>
  <si>
    <t xml:space="preserve">Thank you for the opportunity to quote. </t>
  </si>
  <si>
    <t xml:space="preserve"> Please call if you have any questions.</t>
  </si>
  <si>
    <t>General Terms:</t>
  </si>
  <si>
    <t>Payments quoted are valid for 14 days.</t>
  </si>
  <si>
    <t>The following quote is based on:</t>
  </si>
  <si>
    <t>Equipment Cost:</t>
  </si>
  <si>
    <t>Equipment Description:</t>
  </si>
  <si>
    <t>PHONE:</t>
  </si>
  <si>
    <t xml:space="preserve">Lease is subject to credit approval.  </t>
  </si>
  <si>
    <t>All prices quotes are subject to applicable taxes.</t>
  </si>
  <si>
    <t>Lease Quotes in conjunction with our lease partner</t>
  </si>
  <si>
    <t xml:space="preserve">  Your National Leasing Rep is </t>
  </si>
  <si>
    <t>Toll-Free Phone:</t>
  </si>
  <si>
    <t>Toll-Free Fax:</t>
  </si>
  <si>
    <t>COMPANY:</t>
  </si>
  <si>
    <t>Monthly Payment</t>
  </si>
  <si>
    <t>10% @ 36th month or FMV @ Lease Expiry</t>
  </si>
  <si>
    <t>10% @ 60th month or FMV @ Lease Expiry</t>
  </si>
  <si>
    <t>24/27 Months</t>
  </si>
  <si>
    <t>36/40 Months</t>
  </si>
  <si>
    <t>48/52 Months</t>
  </si>
  <si>
    <t>60/65 Months</t>
  </si>
  <si>
    <t>10% @ 24th month or FMV @ Lease Expiry</t>
  </si>
  <si>
    <t>10% @ 48th month or FMV @ Lease Expiry</t>
  </si>
  <si>
    <t>PV for Rate Cards with Admin Fees</t>
  </si>
  <si>
    <t>Date</t>
  </si>
  <si>
    <t>Full Legal Name</t>
  </si>
  <si>
    <t>Operating Name</t>
  </si>
  <si>
    <t>Type of Business</t>
  </si>
  <si>
    <t>City</t>
  </si>
  <si>
    <t>Phone #</t>
  </si>
  <si>
    <t>Principals</t>
  </si>
  <si>
    <t>Contact</t>
  </si>
  <si>
    <t>Equipment</t>
  </si>
  <si>
    <t>Province</t>
  </si>
  <si>
    <t>Postal Code</t>
  </si>
  <si>
    <t>2.</t>
  </si>
  <si>
    <t>1.</t>
  </si>
  <si>
    <t>Name</t>
  </si>
  <si>
    <t>Social Insurance Number</t>
  </si>
  <si>
    <t>Date of Birth</t>
  </si>
  <si>
    <t>Address</t>
  </si>
  <si>
    <t>Can we contact the customer?</t>
  </si>
  <si>
    <t>Date:</t>
  </si>
  <si>
    <t>1.  DETAILS OF TRANSACTION</t>
  </si>
  <si>
    <t>Fax #</t>
  </si>
  <si>
    <t>Yrs in Business</t>
  </si>
  <si>
    <t>CORPORATE CREDIT APPLICATION</t>
  </si>
  <si>
    <t>Signature of Applicant:</t>
  </si>
  <si>
    <t>MM</t>
  </si>
  <si>
    <t>DD</t>
  </si>
  <si>
    <t>YY</t>
  </si>
  <si>
    <t xml:space="preserve">2.  COMPANY HISTORY </t>
  </si>
  <si>
    <t>Avg GP</t>
  </si>
  <si>
    <t>A Rates</t>
  </si>
  <si>
    <t>Avg</t>
  </si>
  <si>
    <t>Avg PMT</t>
  </si>
  <si>
    <t>Conversion</t>
  </si>
  <si>
    <t>B Rates</t>
  </si>
  <si>
    <t xml:space="preserve">  </t>
  </si>
  <si>
    <t>C Rates</t>
  </si>
  <si>
    <t>D Rates</t>
  </si>
  <si>
    <t>$1,000 - $2,499</t>
  </si>
  <si>
    <t>E Rates</t>
  </si>
  <si>
    <t>This Month</t>
  </si>
  <si>
    <t>Last Month</t>
  </si>
  <si>
    <t>2 Months Ago</t>
  </si>
  <si>
    <t>3 Months Ago</t>
  </si>
  <si>
    <t>Minimum</t>
  </si>
  <si>
    <t>$49,000 - $99,999</t>
  </si>
  <si>
    <t>$100,000 - $499,999</t>
  </si>
  <si>
    <t>Card Type (A-B-C-D-E)</t>
  </si>
  <si>
    <t>Vendor Admin Fees</t>
  </si>
  <si>
    <t>A</t>
  </si>
  <si>
    <t>B</t>
  </si>
  <si>
    <t>C</t>
  </si>
  <si>
    <t>D</t>
  </si>
  <si>
    <t>Current Bond</t>
  </si>
  <si>
    <t>Int</t>
  </si>
  <si>
    <t>PMT</t>
  </si>
  <si>
    <t>Buy</t>
  </si>
  <si>
    <t>Ken K Int</t>
  </si>
  <si>
    <t>BUY</t>
  </si>
  <si>
    <t>12/14 Months</t>
  </si>
  <si>
    <t>Stretch Payment Terms</t>
  </si>
  <si>
    <t>Stretch Payment: Purchase Option Example:</t>
  </si>
  <si>
    <t xml:space="preserve">A 36/40 month lease term means you have the option to purchase the equipment for </t>
  </si>
  <si>
    <t>$10 Rates</t>
  </si>
  <si>
    <t>$10 Rates (PMT)</t>
  </si>
  <si>
    <t>$10 Rates (GP)</t>
  </si>
  <si>
    <t>Stretch</t>
  </si>
  <si>
    <t>90 Day Skip (w/ $50 down)</t>
  </si>
  <si>
    <t>Telephone Residual Program</t>
  </si>
  <si>
    <t>Effective from:</t>
  </si>
  <si>
    <t>***** Rates usually good for 6-9 months from effective date</t>
  </si>
  <si>
    <t xml:space="preserve">Fax: </t>
  </si>
  <si>
    <t>***** Taxes Extra</t>
  </si>
  <si>
    <t>"12/14M</t>
  </si>
  <si>
    <t>"24/27M</t>
  </si>
  <si>
    <t>"36/40M</t>
  </si>
  <si>
    <t>"48/52M</t>
  </si>
  <si>
    <t>"60/65M</t>
  </si>
  <si>
    <t>Stretch Payments</t>
  </si>
  <si>
    <t>12M</t>
  </si>
  <si>
    <t>24M</t>
  </si>
  <si>
    <t>36M</t>
  </si>
  <si>
    <t>48M</t>
  </si>
  <si>
    <t>60M</t>
  </si>
  <si>
    <t>66M</t>
  </si>
  <si>
    <t>FMV Payments</t>
  </si>
  <si>
    <t>Your National Leasing Account Manager:</t>
  </si>
  <si>
    <t>Email:</t>
  </si>
  <si>
    <t>Vendor Name</t>
  </si>
  <si>
    <t>City, Prov, Postal</t>
  </si>
  <si>
    <t>Phone</t>
  </si>
  <si>
    <t>Fax</t>
  </si>
  <si>
    <t>National Leasing</t>
  </si>
  <si>
    <t>506 849-6540</t>
  </si>
  <si>
    <t>Larry Hachey</t>
  </si>
  <si>
    <t>Vendor</t>
  </si>
  <si>
    <t>Physical Address **** Required if address is a RR or P.O.Box #</t>
  </si>
  <si>
    <t>Mailing Address</t>
  </si>
  <si>
    <t>Your Customer Business Name</t>
  </si>
  <si>
    <t>Your Customer Contact Person</t>
  </si>
  <si>
    <t>Your Customer Fax</t>
  </si>
  <si>
    <t>Your Customer Phone</t>
  </si>
  <si>
    <t>with accessories</t>
  </si>
  <si>
    <t>Co-Ordinator Name</t>
  </si>
  <si>
    <t>Celeste Hare</t>
  </si>
  <si>
    <t>Co-Ordinator Toll Free</t>
  </si>
  <si>
    <t>800 930-7555 Ext 4</t>
  </si>
  <si>
    <t>Input into the coloured areas only, then click on the appropriate tab.</t>
  </si>
  <si>
    <t xml:space="preserve">(10% of the original equipment cost after the 36th month) .  At this point you would own the equipment  </t>
  </si>
  <si>
    <t>and would not owe the final 4 pmts of</t>
  </si>
  <si>
    <t xml:space="preserve"> you must make your final 4 payments after which time you have three options:</t>
  </si>
  <si>
    <t>Should you choose not to exercise your option,</t>
  </si>
  <si>
    <t xml:space="preserve">FMV is "Fair Market Value" and is determined at the end of the lease term.  </t>
  </si>
  <si>
    <t>FMV represents the negotiated or understood market value</t>
  </si>
  <si>
    <t>1) Purchase the equipment for Fair Market Value (FMV), or</t>
  </si>
  <si>
    <t>2) Continue leasing the equipment, or</t>
  </si>
  <si>
    <t>3) Return the equipment to National Leasing with no further obligations.</t>
  </si>
  <si>
    <t>10% @ 12th month or FMV @ Lease Expiry</t>
  </si>
  <si>
    <t>Lease Rate</t>
  </si>
  <si>
    <t>$50,000 - $99,999</t>
  </si>
  <si>
    <t>Invoice (before Taxes)</t>
  </si>
  <si>
    <t>Additional Information</t>
  </si>
  <si>
    <t>2 Clarwood Drive</t>
  </si>
  <si>
    <t>Quispamsis, NB, E2E 4K1</t>
  </si>
  <si>
    <t>* the collection, use and disclosure of personal information for the purposes of credit adjudication by the lessor and its funders and to enable</t>
  </si>
  <si>
    <t>the Lessor and its assignees to provide leasing services and</t>
  </si>
  <si>
    <t>* the  Lessor and its funders obtaining information from credit reporting agencies and listed references in connection with this application</t>
  </si>
  <si>
    <t>**** NOTE for all applications requiring personal data, the appliacnt must sign this form, or if taken via telephone</t>
  </si>
  <si>
    <t>the above consent statement must be read to applicant and their verbal consent must be obtained</t>
  </si>
  <si>
    <t>I/We, the applicant, principal and/or guarantor, consent to:</t>
  </si>
  <si>
    <t>NL Account Manager</t>
  </si>
  <si>
    <t>3.  MAJOR TRADE REFERENCES</t>
  </si>
  <si>
    <t>Trade Name</t>
  </si>
  <si>
    <t>Contact Name</t>
  </si>
  <si>
    <t>***** Note: If in business less than 3 yrs under current name, or  Sole Proprietorship, please complete below</t>
  </si>
  <si>
    <t>Email Address</t>
  </si>
  <si>
    <t>$1,000 - $3,499</t>
  </si>
  <si>
    <t>$3,500 - $4,999</t>
  </si>
  <si>
    <t>Cost of Funds when Rates Reviewed…..5.29 &lt;36…….5.86&gt;36</t>
  </si>
  <si>
    <t>National Leasing Rep &amp; Administrator Information</t>
  </si>
  <si>
    <t>*YELLOW AREAS ARE FOR NL REP INPUT*</t>
  </si>
  <si>
    <t>&lt;30</t>
  </si>
  <si>
    <t>31-42</t>
  </si>
  <si>
    <t>43-54</t>
  </si>
  <si>
    <t>54+</t>
  </si>
  <si>
    <t>Deal Charge:</t>
  </si>
  <si>
    <t>0 - $30,000.00</t>
  </si>
  <si>
    <t>&gt;$30,000.00</t>
  </si>
  <si>
    <t>* A service charge of $3.75/month will be added.</t>
  </si>
  <si>
    <t>0-30M</t>
  </si>
  <si>
    <t>31-42M</t>
  </si>
  <si>
    <t>43-54M</t>
  </si>
  <si>
    <t>55-66M</t>
  </si>
  <si>
    <t>Jocelyn MacDonald</t>
  </si>
  <si>
    <t>506 848-0020 ext 6</t>
  </si>
  <si>
    <t>800 930-7555 Ext 6</t>
  </si>
  <si>
    <t>Jocelyn.MacDonald@Nationalleasing.com</t>
  </si>
  <si>
    <t>d</t>
  </si>
  <si>
    <t>Sylvia Harnett</t>
  </si>
  <si>
    <t xml:space="preserve">709-747-8464 </t>
  </si>
  <si>
    <t>Please fax to Sylvia at:</t>
  </si>
  <si>
    <t>Hyosung Halo 2 ATM Machine</t>
  </si>
  <si>
    <t>First National ATM Corporation</t>
  </si>
  <si>
    <t>Rick Westenberger</t>
  </si>
  <si>
    <t>866-330-5869</t>
  </si>
  <si>
    <t>888-407-3662</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</si>
</sst>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quot;#,##0"/>
    <numFmt numFmtId="174" formatCode="mmmm\-yy"/>
    <numFmt numFmtId="175" formatCode="0.0%"/>
    <numFmt numFmtId="176" formatCode="mm/dd/yy"/>
    <numFmt numFmtId="177" formatCode="00000"/>
    <numFmt numFmtId="178" formatCode="0.0000"/>
    <numFmt numFmtId="179" formatCode="m/d"/>
    <numFmt numFmtId="180" formatCode="mm/dd"/>
    <numFmt numFmtId="181" formatCode="0.0000%"/>
    <numFmt numFmtId="182" formatCode="0.000%"/>
    <numFmt numFmtId="183" formatCode="&quot;$&quot;#,##0.0"/>
    <numFmt numFmtId="184" formatCode="[&lt;=9999999]###\-####;\(###\)\ ###\-####"/>
    <numFmt numFmtId="185" formatCode="[$-1009]mmmm\ d\,\ yyyy"/>
    <numFmt numFmtId="186" formatCode="[$-F800]dddd\,\ mmmm\ dd\,\ yyyy"/>
    <numFmt numFmtId="187" formatCode="#,##0_ ;\-#,##0\ "/>
    <numFmt numFmtId="188" formatCode="dd/mm/yy;@"/>
    <numFmt numFmtId="189" formatCode="[$-409]dddd\,\ mmmm\ dd\,\ yyyy"/>
    <numFmt numFmtId="190" formatCode="[$-409]mmmm\-yy;@"/>
    <numFmt numFmtId="191" formatCode="[$-409]d\-mmm;@"/>
    <numFmt numFmtId="192" formatCode="[$-409]d\-mmm\-yy;@"/>
  </numFmts>
  <fonts count="67">
    <font>
      <sz val="10"/>
      <name val="Arial"/>
      <family val="0"/>
    </font>
    <font>
      <b/>
      <sz val="14"/>
      <name val="Arial"/>
      <family val="2"/>
    </font>
    <font>
      <b/>
      <sz val="12"/>
      <name val="Arial"/>
      <family val="2"/>
    </font>
    <font>
      <sz val="12"/>
      <name val="Arial"/>
      <family val="2"/>
    </font>
    <font>
      <b/>
      <sz val="10"/>
      <color indexed="12"/>
      <name val="Arial"/>
      <family val="2"/>
    </font>
    <font>
      <b/>
      <u val="single"/>
      <sz val="10"/>
      <name val="Arial"/>
      <family val="2"/>
    </font>
    <font>
      <b/>
      <sz val="10"/>
      <name val="Arial"/>
      <family val="2"/>
    </font>
    <font>
      <sz val="11"/>
      <name val="Arial"/>
      <family val="2"/>
    </font>
    <font>
      <sz val="14"/>
      <name val="Arial"/>
      <family val="2"/>
    </font>
    <font>
      <b/>
      <sz val="18"/>
      <color indexed="60"/>
      <name val="Lucida Sans"/>
      <family val="2"/>
    </font>
    <font>
      <b/>
      <i/>
      <sz val="10"/>
      <name val="Arial"/>
      <family val="2"/>
    </font>
    <font>
      <b/>
      <sz val="9"/>
      <color indexed="63"/>
      <name val="Arial"/>
      <family val="2"/>
    </font>
    <font>
      <sz val="8"/>
      <name val="Tahoma"/>
      <family val="0"/>
    </font>
    <font>
      <b/>
      <sz val="8"/>
      <name val="Tahoma"/>
      <family val="0"/>
    </font>
    <font>
      <sz val="8"/>
      <name val="Arial"/>
      <family val="2"/>
    </font>
    <font>
      <b/>
      <sz val="18"/>
      <name val="Arial"/>
      <family val="2"/>
    </font>
    <font>
      <b/>
      <sz val="11"/>
      <name val="Arial"/>
      <family val="2"/>
    </font>
    <font>
      <b/>
      <sz val="10"/>
      <color indexed="46"/>
      <name val="Arial"/>
      <family val="2"/>
    </font>
    <font>
      <b/>
      <sz val="15"/>
      <name val="Arial"/>
      <family val="2"/>
    </font>
    <font>
      <b/>
      <sz val="11"/>
      <color indexed="9"/>
      <name val="Arial"/>
      <family val="2"/>
    </font>
    <font>
      <b/>
      <sz val="12"/>
      <color indexed="12"/>
      <name val="Arial"/>
      <family val="2"/>
    </font>
    <font>
      <sz val="9"/>
      <name val="Arial"/>
      <family val="0"/>
    </font>
    <font>
      <b/>
      <sz val="24"/>
      <name val="Arial"/>
      <family val="2"/>
    </font>
    <font>
      <u val="single"/>
      <sz val="8"/>
      <color indexed="12"/>
      <name val="Arial"/>
      <family val="0"/>
    </font>
    <font>
      <b/>
      <sz val="16"/>
      <name val="Arial"/>
      <family val="2"/>
    </font>
    <font>
      <b/>
      <sz val="12"/>
      <name val="Batang"/>
      <family val="1"/>
    </font>
    <font>
      <sz val="16"/>
      <name val="Arial"/>
      <family val="2"/>
    </font>
    <font>
      <sz val="18"/>
      <name val="Arial"/>
      <family val="2"/>
    </font>
    <font>
      <sz val="17"/>
      <name val="Arial"/>
      <family val="0"/>
    </font>
    <font>
      <sz val="15"/>
      <name val="Arial"/>
      <family val="2"/>
    </font>
    <font>
      <u val="single"/>
      <sz val="7.5"/>
      <color indexed="36"/>
      <name val="Arial"/>
      <family val="0"/>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6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54" fillId="0" borderId="0" applyNumberFormat="0" applyFill="0" applyBorder="0" applyAlignment="0" applyProtection="0"/>
    <xf numFmtId="0" fontId="30"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08">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Alignment="1" quotePrefix="1">
      <alignment/>
    </xf>
    <xf numFmtId="0" fontId="0" fillId="0" borderId="0" xfId="0" applyBorder="1" applyAlignment="1">
      <alignment horizontal="right"/>
    </xf>
    <xf numFmtId="0" fontId="4" fillId="0" borderId="0" xfId="0" applyFont="1" applyBorder="1" applyAlignment="1">
      <alignment/>
    </xf>
    <xf numFmtId="172" fontId="0" fillId="0" borderId="0" xfId="0" applyNumberFormat="1" applyBorder="1" applyAlignment="1">
      <alignment/>
    </xf>
    <xf numFmtId="0" fontId="0" fillId="0" borderId="0" xfId="0" applyAlignment="1">
      <alignment horizontal="center"/>
    </xf>
    <xf numFmtId="0" fontId="0" fillId="0" borderId="0" xfId="0" applyAlignment="1">
      <alignment horizontal="right"/>
    </xf>
    <xf numFmtId="0" fontId="4" fillId="0" borderId="0" xfId="0" applyFont="1" applyAlignment="1">
      <alignment horizontal="left"/>
    </xf>
    <xf numFmtId="0" fontId="5" fillId="0" borderId="0" xfId="0" applyFont="1" applyAlignment="1">
      <alignment/>
    </xf>
    <xf numFmtId="0" fontId="4" fillId="0" borderId="0" xfId="0" applyFont="1" applyAlignment="1">
      <alignment horizontal="right"/>
    </xf>
    <xf numFmtId="10" fontId="0" fillId="33" borderId="0" xfId="0" applyNumberFormat="1" applyFill="1" applyAlignment="1">
      <alignment horizontal="center"/>
    </xf>
    <xf numFmtId="10" fontId="0" fillId="0" borderId="0" xfId="0" applyNumberFormat="1" applyFill="1" applyAlignment="1">
      <alignment horizontal="center"/>
    </xf>
    <xf numFmtId="0" fontId="6" fillId="0" borderId="10" xfId="0" applyFont="1" applyBorder="1" applyAlignment="1">
      <alignment horizontal="center"/>
    </xf>
    <xf numFmtId="0" fontId="0" fillId="0" borderId="0" xfId="0" applyFill="1" applyBorder="1" applyAlignment="1">
      <alignment horizontal="center"/>
    </xf>
    <xf numFmtId="0" fontId="6" fillId="0" borderId="0" xfId="0" applyFont="1" applyFill="1" applyBorder="1" applyAlignment="1">
      <alignment horizontal="center"/>
    </xf>
    <xf numFmtId="172" fontId="0" fillId="0" borderId="11" xfId="0" applyNumberFormat="1" applyBorder="1" applyAlignment="1">
      <alignment horizontal="center"/>
    </xf>
    <xf numFmtId="0" fontId="0" fillId="0" borderId="0" xfId="0" applyFill="1" applyAlignment="1">
      <alignment horizontal="center"/>
    </xf>
    <xf numFmtId="10" fontId="0" fillId="33" borderId="11" xfId="0" applyNumberFormat="1" applyFill="1" applyBorder="1" applyAlignment="1">
      <alignment horizontal="center"/>
    </xf>
    <xf numFmtId="10" fontId="0" fillId="34" borderId="10" xfId="0" applyNumberFormat="1" applyFill="1" applyBorder="1" applyAlignment="1">
      <alignment horizontal="center"/>
    </xf>
    <xf numFmtId="10" fontId="0" fillId="34" borderId="11" xfId="0" applyNumberFormat="1" applyFill="1" applyBorder="1" applyAlignment="1">
      <alignment horizontal="center"/>
    </xf>
    <xf numFmtId="10" fontId="0" fillId="0" borderId="0" xfId="0" applyNumberFormat="1" applyFill="1" applyBorder="1" applyAlignment="1">
      <alignment horizontal="center"/>
    </xf>
    <xf numFmtId="174" fontId="6" fillId="0" borderId="0" xfId="0" applyNumberFormat="1" applyFont="1" applyFill="1" applyBorder="1" applyAlignment="1">
      <alignment horizontal="left"/>
    </xf>
    <xf numFmtId="0" fontId="6" fillId="0" borderId="0" xfId="0" applyFont="1" applyBorder="1" applyAlignment="1">
      <alignment horizontal="center"/>
    </xf>
    <xf numFmtId="174" fontId="6" fillId="0" borderId="11" xfId="0" applyNumberFormat="1" applyFont="1" applyFill="1" applyBorder="1" applyAlignment="1">
      <alignment horizontal="left"/>
    </xf>
    <xf numFmtId="0" fontId="0" fillId="0" borderId="12" xfId="0" applyBorder="1" applyAlignment="1">
      <alignment/>
    </xf>
    <xf numFmtId="10" fontId="0" fillId="35" borderId="13" xfId="61" applyNumberFormat="1" applyFill="1" applyBorder="1" applyAlignment="1">
      <alignment horizontal="center"/>
    </xf>
    <xf numFmtId="10" fontId="0" fillId="35" borderId="10" xfId="61" applyNumberFormat="1" applyFill="1" applyBorder="1" applyAlignment="1">
      <alignment horizontal="center"/>
    </xf>
    <xf numFmtId="10" fontId="0" fillId="35" borderId="12" xfId="61" applyNumberFormat="1" applyFill="1" applyBorder="1" applyAlignment="1">
      <alignment horizontal="center"/>
    </xf>
    <xf numFmtId="10" fontId="0" fillId="35" borderId="14" xfId="61" applyNumberFormat="1" applyFill="1" applyBorder="1" applyAlignment="1">
      <alignment horizontal="center"/>
    </xf>
    <xf numFmtId="0" fontId="0" fillId="0" borderId="15" xfId="0" applyBorder="1" applyAlignment="1">
      <alignment/>
    </xf>
    <xf numFmtId="10" fontId="0" fillId="35" borderId="15" xfId="61" applyNumberFormat="1" applyFill="1" applyBorder="1" applyAlignment="1">
      <alignment horizontal="center"/>
    </xf>
    <xf numFmtId="10" fontId="0" fillId="35" borderId="16" xfId="61" applyNumberFormat="1" applyFill="1" applyBorder="1" applyAlignment="1">
      <alignment horizontal="center"/>
    </xf>
    <xf numFmtId="0" fontId="0" fillId="0" borderId="0" xfId="0" applyFill="1" applyBorder="1" applyAlignment="1">
      <alignment/>
    </xf>
    <xf numFmtId="0" fontId="5" fillId="0" borderId="0" xfId="0" applyFont="1" applyFill="1" applyBorder="1" applyAlignment="1">
      <alignment/>
    </xf>
    <xf numFmtId="0" fontId="0" fillId="0" borderId="0" xfId="0" applyAlignment="1">
      <alignment vertical="center"/>
    </xf>
    <xf numFmtId="0" fontId="6" fillId="0" borderId="11" xfId="0" applyFont="1" applyBorder="1" applyAlignment="1">
      <alignment horizontal="center" vertical="center"/>
    </xf>
    <xf numFmtId="174" fontId="6" fillId="0" borderId="0" xfId="0" applyNumberFormat="1" applyFont="1" applyFill="1" applyBorder="1" applyAlignment="1">
      <alignment horizontal="left" vertical="center"/>
    </xf>
    <xf numFmtId="0" fontId="6" fillId="0" borderId="0" xfId="0" applyFont="1" applyBorder="1" applyAlignment="1">
      <alignment horizontal="center" vertical="center"/>
    </xf>
    <xf numFmtId="0" fontId="0" fillId="33" borderId="17" xfId="0" applyFill="1" applyBorder="1" applyAlignment="1" applyProtection="1">
      <alignment/>
      <protection locked="0"/>
    </xf>
    <xf numFmtId="0" fontId="0" fillId="33" borderId="18" xfId="0" applyFill="1" applyBorder="1" applyAlignment="1">
      <alignment vertical="center"/>
    </xf>
    <xf numFmtId="0" fontId="0" fillId="33" borderId="19" xfId="0" applyFill="1" applyBorder="1" applyAlignment="1">
      <alignment vertical="center"/>
    </xf>
    <xf numFmtId="0" fontId="6" fillId="0" borderId="19" xfId="0" applyFont="1" applyBorder="1" applyAlignment="1">
      <alignment horizontal="center" vertical="center"/>
    </xf>
    <xf numFmtId="0" fontId="0" fillId="0" borderId="12"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6" fillId="0" borderId="11" xfId="0" applyFont="1" applyBorder="1" applyAlignment="1">
      <alignment vertical="center" wrapText="1"/>
    </xf>
    <xf numFmtId="0" fontId="6" fillId="0" borderId="13"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10" fontId="0" fillId="0" borderId="10" xfId="0" applyNumberFormat="1" applyBorder="1" applyAlignment="1">
      <alignment horizontal="center" vertical="center"/>
    </xf>
    <xf numFmtId="0" fontId="0" fillId="0" borderId="0" xfId="0" applyBorder="1" applyAlignment="1">
      <alignment vertical="center"/>
    </xf>
    <xf numFmtId="0" fontId="0" fillId="33" borderId="11" xfId="0" applyFill="1" applyBorder="1" applyAlignment="1" applyProtection="1">
      <alignment horizontal="center" vertical="center"/>
      <protection locked="0"/>
    </xf>
    <xf numFmtId="0" fontId="0" fillId="0" borderId="0" xfId="0" applyBorder="1" applyAlignment="1">
      <alignment horizontal="center" vertical="center"/>
    </xf>
    <xf numFmtId="173" fontId="0" fillId="0" borderId="0" xfId="0" applyNumberFormat="1" applyBorder="1" applyAlignment="1">
      <alignment vertical="center"/>
    </xf>
    <xf numFmtId="10" fontId="0" fillId="0" borderId="14" xfId="0" applyNumberFormat="1" applyBorder="1" applyAlignment="1">
      <alignment horizontal="center"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173" fontId="0" fillId="0" borderId="0" xfId="0" applyNumberFormat="1" applyFill="1" applyBorder="1" applyAlignment="1" applyProtection="1">
      <alignment vertical="center"/>
      <protection locked="0"/>
    </xf>
    <xf numFmtId="0" fontId="6" fillId="0" borderId="13" xfId="0" applyFont="1" applyBorder="1" applyAlignment="1">
      <alignment horizontal="center" vertical="center"/>
    </xf>
    <xf numFmtId="0" fontId="6" fillId="0" borderId="22" xfId="0" applyFont="1" applyBorder="1" applyAlignment="1">
      <alignment horizontal="center" vertical="center"/>
    </xf>
    <xf numFmtId="10" fontId="0" fillId="0" borderId="13" xfId="61" applyNumberFormat="1" applyBorder="1" applyAlignment="1">
      <alignment horizontal="center" vertical="center"/>
    </xf>
    <xf numFmtId="10" fontId="0" fillId="0" borderId="22" xfId="61" applyNumberFormat="1" applyBorder="1" applyAlignment="1">
      <alignment horizontal="center" vertical="center"/>
    </xf>
    <xf numFmtId="10" fontId="0" fillId="0" borderId="12" xfId="61" applyNumberFormat="1" applyBorder="1" applyAlignment="1">
      <alignment horizontal="center" vertical="center"/>
    </xf>
    <xf numFmtId="10" fontId="0" fillId="0" borderId="0" xfId="61" applyNumberFormat="1" applyBorder="1" applyAlignment="1">
      <alignment horizontal="center" vertical="center"/>
    </xf>
    <xf numFmtId="10" fontId="0" fillId="0" borderId="16" xfId="0" applyNumberFormat="1" applyBorder="1" applyAlignment="1">
      <alignment horizontal="center" vertical="center"/>
    </xf>
    <xf numFmtId="10" fontId="0" fillId="0" borderId="15" xfId="61" applyNumberFormat="1" applyBorder="1" applyAlignment="1">
      <alignment horizontal="center" vertical="center"/>
    </xf>
    <xf numFmtId="10" fontId="0" fillId="0" borderId="24" xfId="61" applyNumberFormat="1" applyBorder="1" applyAlignment="1">
      <alignment horizontal="center" vertical="center"/>
    </xf>
    <xf numFmtId="10" fontId="0" fillId="34" borderId="11" xfId="0" applyNumberFormat="1" applyFont="1" applyFill="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Alignment="1">
      <alignment horizontal="left"/>
    </xf>
    <xf numFmtId="0" fontId="0" fillId="0" borderId="0" xfId="0" applyFont="1" applyAlignment="1">
      <alignment horizontal="center"/>
    </xf>
    <xf numFmtId="0" fontId="0" fillId="0" borderId="11" xfId="0" applyBorder="1" applyAlignment="1">
      <alignment horizontal="center"/>
    </xf>
    <xf numFmtId="0" fontId="0" fillId="0" borderId="13" xfId="0" applyBorder="1" applyAlignment="1">
      <alignment horizontal="center"/>
    </xf>
    <xf numFmtId="0" fontId="2" fillId="0" borderId="11" xfId="0" applyFont="1" applyBorder="1" applyAlignment="1">
      <alignment horizontal="center"/>
    </xf>
    <xf numFmtId="9" fontId="0" fillId="0" borderId="0" xfId="0" applyNumberFormat="1" applyFont="1" applyBorder="1" applyAlignment="1">
      <alignment horizontal="center"/>
    </xf>
    <xf numFmtId="9" fontId="7" fillId="0" borderId="0" xfId="61" applyFont="1" applyAlignment="1">
      <alignment horizontal="left"/>
    </xf>
    <xf numFmtId="9" fontId="0" fillId="0" borderId="0" xfId="61" applyFont="1" applyBorder="1" applyAlignment="1">
      <alignment horizontal="center"/>
    </xf>
    <xf numFmtId="0" fontId="0" fillId="0" borderId="0" xfId="0" applyFont="1" applyFill="1" applyBorder="1" applyAlignment="1">
      <alignment horizontal="center"/>
    </xf>
    <xf numFmtId="9" fontId="0" fillId="0" borderId="0" xfId="61" applyFont="1" applyAlignment="1">
      <alignment horizontal="center"/>
    </xf>
    <xf numFmtId="172" fontId="0" fillId="0" borderId="0" xfId="47" applyNumberFormat="1" applyFont="1" applyBorder="1" applyAlignment="1">
      <alignment horizontal="center"/>
    </xf>
    <xf numFmtId="10" fontId="0" fillId="0" borderId="23" xfId="61" applyNumberFormat="1" applyBorder="1" applyAlignment="1">
      <alignment horizontal="center" vertical="center"/>
    </xf>
    <xf numFmtId="10" fontId="0" fillId="0" borderId="20" xfId="61" applyNumberFormat="1" applyBorder="1" applyAlignment="1">
      <alignment horizontal="center" vertical="center"/>
    </xf>
    <xf numFmtId="10" fontId="0" fillId="0" borderId="21" xfId="61" applyNumberFormat="1" applyBorder="1" applyAlignment="1">
      <alignment horizontal="center" vertical="center"/>
    </xf>
    <xf numFmtId="172" fontId="0" fillId="0" borderId="0" xfId="0" applyNumberFormat="1" applyAlignment="1">
      <alignment horizontal="center"/>
    </xf>
    <xf numFmtId="170" fontId="0" fillId="0" borderId="0" xfId="47" applyAlignment="1">
      <alignment horizontal="center"/>
    </xf>
    <xf numFmtId="10" fontId="0" fillId="0" borderId="0" xfId="61" applyNumberFormat="1" applyAlignment="1">
      <alignment horizontal="center"/>
    </xf>
    <xf numFmtId="8" fontId="0" fillId="0" borderId="0" xfId="0" applyNumberFormat="1" applyAlignment="1">
      <alignment horizontal="center"/>
    </xf>
    <xf numFmtId="9" fontId="7" fillId="0" borderId="0" xfId="61" applyFont="1" applyBorder="1" applyAlignment="1">
      <alignment horizontal="center"/>
    </xf>
    <xf numFmtId="9" fontId="7" fillId="0" borderId="0" xfId="61" applyFont="1" applyAlignment="1">
      <alignment horizontal="center"/>
    </xf>
    <xf numFmtId="0" fontId="2" fillId="0" borderId="0" xfId="0" applyFont="1" applyBorder="1" applyAlignment="1">
      <alignment horizontal="center"/>
    </xf>
    <xf numFmtId="0" fontId="2" fillId="0" borderId="0" xfId="0" applyFont="1" applyAlignment="1">
      <alignment horizontal="center"/>
    </xf>
    <xf numFmtId="172" fontId="0" fillId="0" borderId="0" xfId="0" applyNumberFormat="1" applyFill="1" applyAlignment="1">
      <alignment horizontal="center"/>
    </xf>
    <xf numFmtId="172" fontId="0" fillId="0" borderId="0" xfId="46" applyNumberFormat="1" applyFont="1" applyBorder="1" applyAlignment="1" quotePrefix="1">
      <alignment horizontal="center"/>
    </xf>
    <xf numFmtId="9" fontId="4" fillId="0" borderId="0" xfId="0" applyNumberFormat="1" applyFont="1" applyAlignment="1">
      <alignment horizontal="left"/>
    </xf>
    <xf numFmtId="8" fontId="0" fillId="0" borderId="0" xfId="61" applyNumberFormat="1" applyAlignment="1">
      <alignment horizontal="center"/>
    </xf>
    <xf numFmtId="172" fontId="0" fillId="0" borderId="0" xfId="0" applyNumberFormat="1" applyBorder="1" applyAlignment="1">
      <alignment horizontal="center"/>
    </xf>
    <xf numFmtId="0" fontId="0" fillId="0" borderId="0" xfId="0" applyBorder="1" applyAlignment="1">
      <alignment horizontal="center"/>
    </xf>
    <xf numFmtId="172" fontId="0" fillId="0" borderId="0" xfId="0" applyNumberFormat="1" applyFill="1" applyBorder="1" applyAlignment="1">
      <alignment horizontal="center"/>
    </xf>
    <xf numFmtId="10" fontId="0" fillId="33" borderId="11" xfId="61" applyNumberFormat="1" applyFill="1" applyBorder="1" applyAlignment="1">
      <alignment horizontal="center"/>
    </xf>
    <xf numFmtId="173" fontId="0" fillId="0" borderId="0" xfId="0" applyNumberFormat="1" applyAlignment="1">
      <alignment horizontal="center"/>
    </xf>
    <xf numFmtId="173" fontId="6" fillId="0" borderId="0" xfId="0" applyNumberFormat="1" applyFont="1" applyAlignment="1">
      <alignment horizontal="left"/>
    </xf>
    <xf numFmtId="173" fontId="0" fillId="0" borderId="0" xfId="0" applyNumberFormat="1" applyAlignment="1">
      <alignment horizontal="left"/>
    </xf>
    <xf numFmtId="0" fontId="0" fillId="0" borderId="0" xfId="0" applyAlignment="1">
      <alignment horizontal="left"/>
    </xf>
    <xf numFmtId="0" fontId="9" fillId="0" borderId="0" xfId="0" applyFont="1" applyFill="1" applyBorder="1" applyAlignment="1">
      <alignment/>
    </xf>
    <xf numFmtId="0" fontId="6" fillId="0" borderId="0" xfId="0" applyFont="1" applyFill="1" applyBorder="1" applyAlignment="1">
      <alignment/>
    </xf>
    <xf numFmtId="0" fontId="2" fillId="0" borderId="0" xfId="0" applyFont="1" applyFill="1" applyBorder="1" applyAlignment="1">
      <alignment/>
    </xf>
    <xf numFmtId="0" fontId="0" fillId="33" borderId="25" xfId="0" applyFill="1" applyBorder="1" applyAlignment="1">
      <alignment/>
    </xf>
    <xf numFmtId="0" fontId="10" fillId="33" borderId="26" xfId="0" applyFont="1" applyFill="1" applyBorder="1" applyAlignment="1">
      <alignment horizontal="center"/>
    </xf>
    <xf numFmtId="10" fontId="0" fillId="0" borderId="0" xfId="61" applyNumberFormat="1" applyFont="1" applyFill="1" applyBorder="1" applyAlignment="1">
      <alignment horizontal="center"/>
    </xf>
    <xf numFmtId="0" fontId="0" fillId="33" borderId="27" xfId="0" applyFill="1" applyBorder="1" applyAlignment="1">
      <alignment/>
    </xf>
    <xf numFmtId="10" fontId="0" fillId="33" borderId="0" xfId="0" applyNumberFormat="1" applyFill="1" applyBorder="1" applyAlignment="1">
      <alignment horizontal="center"/>
    </xf>
    <xf numFmtId="0" fontId="11" fillId="33" borderId="28" xfId="0" applyFont="1" applyFill="1" applyBorder="1" applyAlignment="1">
      <alignment/>
    </xf>
    <xf numFmtId="10" fontId="11" fillId="33" borderId="29" xfId="0" applyNumberFormat="1" applyFont="1" applyFill="1" applyBorder="1" applyAlignment="1">
      <alignment horizontal="center"/>
    </xf>
    <xf numFmtId="0" fontId="0" fillId="0" borderId="25" xfId="0" applyFill="1" applyBorder="1" applyAlignment="1">
      <alignment/>
    </xf>
    <xf numFmtId="0" fontId="10" fillId="0" borderId="26" xfId="0" applyFont="1" applyFill="1" applyBorder="1" applyAlignment="1">
      <alignment horizontal="center"/>
    </xf>
    <xf numFmtId="0" fontId="10" fillId="0" borderId="30" xfId="0" applyFont="1" applyFill="1" applyBorder="1" applyAlignment="1">
      <alignment horizontal="center"/>
    </xf>
    <xf numFmtId="0" fontId="0" fillId="0" borderId="27" xfId="0" applyFill="1" applyBorder="1" applyAlignment="1">
      <alignment/>
    </xf>
    <xf numFmtId="10" fontId="0" fillId="0" borderId="31" xfId="0" applyNumberFormat="1" applyFill="1" applyBorder="1" applyAlignment="1">
      <alignment horizontal="center"/>
    </xf>
    <xf numFmtId="0" fontId="0" fillId="36" borderId="27" xfId="0" applyFill="1" applyBorder="1" applyAlignment="1">
      <alignment/>
    </xf>
    <xf numFmtId="10" fontId="0" fillId="36" borderId="0" xfId="0" applyNumberFormat="1" applyFill="1" applyBorder="1" applyAlignment="1">
      <alignment horizontal="center"/>
    </xf>
    <xf numFmtId="0" fontId="0" fillId="36" borderId="0" xfId="0" applyFill="1" applyBorder="1" applyAlignment="1">
      <alignment horizontal="center"/>
    </xf>
    <xf numFmtId="0" fontId="0" fillId="36" borderId="31" xfId="0" applyFill="1" applyBorder="1" applyAlignment="1">
      <alignment horizontal="center"/>
    </xf>
    <xf numFmtId="0" fontId="11" fillId="0" borderId="28" xfId="0" applyFont="1" applyFill="1" applyBorder="1" applyAlignment="1">
      <alignment/>
    </xf>
    <xf numFmtId="10" fontId="11" fillId="0" borderId="29" xfId="0" applyNumberFormat="1" applyFont="1" applyFill="1" applyBorder="1" applyAlignment="1">
      <alignment horizontal="center"/>
    </xf>
    <xf numFmtId="10" fontId="11" fillId="0" borderId="32" xfId="0" applyNumberFormat="1" applyFont="1" applyFill="1" applyBorder="1" applyAlignment="1">
      <alignment horizontal="center"/>
    </xf>
    <xf numFmtId="0" fontId="0" fillId="0" borderId="31" xfId="0" applyFill="1" applyBorder="1" applyAlignment="1">
      <alignment horizontal="center"/>
    </xf>
    <xf numFmtId="172" fontId="0" fillId="37" borderId="0" xfId="44" applyNumberFormat="1" applyFont="1" applyFill="1" applyBorder="1" applyAlignment="1">
      <alignment horizontal="center"/>
    </xf>
    <xf numFmtId="172" fontId="0" fillId="0" borderId="0" xfId="0" applyNumberFormat="1" applyFont="1" applyBorder="1" applyAlignment="1">
      <alignment horizontal="center"/>
    </xf>
    <xf numFmtId="1" fontId="6" fillId="0" borderId="0" xfId="0" applyNumberFormat="1" applyFont="1" applyAlignment="1">
      <alignment horizontal="center"/>
    </xf>
    <xf numFmtId="9" fontId="0" fillId="0" borderId="0" xfId="61" applyFont="1" applyAlignment="1">
      <alignment horizontal="right"/>
    </xf>
    <xf numFmtId="9" fontId="0" fillId="0" borderId="0" xfId="61" applyFont="1" applyAlignment="1">
      <alignment horizontal="center"/>
    </xf>
    <xf numFmtId="1" fontId="6" fillId="0" borderId="26" xfId="0" applyNumberFormat="1" applyFont="1" applyBorder="1" applyAlignment="1">
      <alignment horizontal="center"/>
    </xf>
    <xf numFmtId="1" fontId="6" fillId="0" borderId="30" xfId="0" applyNumberFormat="1" applyFont="1" applyBorder="1" applyAlignment="1">
      <alignment horizontal="center"/>
    </xf>
    <xf numFmtId="1" fontId="6" fillId="0" borderId="29" xfId="0" applyNumberFormat="1" applyFont="1" applyBorder="1" applyAlignment="1">
      <alignment horizontal="center"/>
    </xf>
    <xf numFmtId="1" fontId="6" fillId="0" borderId="32" xfId="0" applyNumberFormat="1" applyFont="1" applyBorder="1" applyAlignment="1">
      <alignment horizontal="center"/>
    </xf>
    <xf numFmtId="1" fontId="6" fillId="0" borderId="26" xfId="0" applyNumberFormat="1" applyFont="1" applyBorder="1" applyAlignment="1">
      <alignment/>
    </xf>
    <xf numFmtId="1" fontId="6" fillId="0" borderId="30" xfId="0" applyNumberFormat="1" applyFont="1" applyBorder="1" applyAlignment="1">
      <alignment/>
    </xf>
    <xf numFmtId="1" fontId="6" fillId="0" borderId="29" xfId="0" applyNumberFormat="1" applyFont="1" applyBorder="1" applyAlignment="1">
      <alignment/>
    </xf>
    <xf numFmtId="1" fontId="6" fillId="0" borderId="32" xfId="0" applyNumberFormat="1" applyFont="1" applyBorder="1" applyAlignment="1">
      <alignment/>
    </xf>
    <xf numFmtId="1" fontId="6" fillId="0" borderId="25" xfId="0" applyNumberFormat="1" applyFont="1" applyBorder="1" applyAlignment="1">
      <alignment/>
    </xf>
    <xf numFmtId="1" fontId="6" fillId="0" borderId="28" xfId="0" applyNumberFormat="1" applyFont="1" applyBorder="1" applyAlignment="1">
      <alignment/>
    </xf>
    <xf numFmtId="0" fontId="10" fillId="0" borderId="0" xfId="0" applyFont="1" applyFill="1" applyBorder="1" applyAlignment="1">
      <alignment horizontal="center"/>
    </xf>
    <xf numFmtId="10" fontId="11" fillId="0" borderId="0" xfId="0" applyNumberFormat="1" applyFont="1" applyFill="1" applyBorder="1" applyAlignment="1">
      <alignment horizontal="center"/>
    </xf>
    <xf numFmtId="172" fontId="0" fillId="37" borderId="0" xfId="0" applyNumberFormat="1" applyFill="1" applyAlignment="1">
      <alignment horizontal="center"/>
    </xf>
    <xf numFmtId="10" fontId="0" fillId="37" borderId="0" xfId="0" applyNumberFormat="1" applyFill="1" applyAlignment="1">
      <alignment horizontal="center"/>
    </xf>
    <xf numFmtId="8" fontId="0" fillId="37" borderId="0" xfId="0" applyNumberFormat="1" applyFill="1" applyAlignment="1">
      <alignment horizontal="center"/>
    </xf>
    <xf numFmtId="0" fontId="1" fillId="0" borderId="0" xfId="0" applyFont="1" applyBorder="1" applyAlignment="1">
      <alignment vertical="center"/>
    </xf>
    <xf numFmtId="0" fontId="0" fillId="0" borderId="24" xfId="0" applyBorder="1" applyAlignment="1">
      <alignment vertical="center"/>
    </xf>
    <xf numFmtId="9" fontId="0" fillId="0" borderId="0" xfId="0" applyNumberFormat="1" applyAlignment="1">
      <alignment horizontal="center"/>
    </xf>
    <xf numFmtId="0" fontId="17" fillId="0" borderId="26" xfId="0" applyFont="1" applyBorder="1" applyAlignment="1">
      <alignment horizontal="center"/>
    </xf>
    <xf numFmtId="0" fontId="17" fillId="0" borderId="29" xfId="0" applyFont="1" applyBorder="1" applyAlignment="1">
      <alignment horizontal="center"/>
    </xf>
    <xf numFmtId="1" fontId="17" fillId="0" borderId="26" xfId="0" applyNumberFormat="1" applyFont="1" applyBorder="1" applyAlignment="1">
      <alignment horizontal="center"/>
    </xf>
    <xf numFmtId="1" fontId="17" fillId="0" borderId="29" xfId="0" applyNumberFormat="1" applyFont="1" applyBorder="1" applyAlignment="1">
      <alignment horizontal="center"/>
    </xf>
    <xf numFmtId="1" fontId="17" fillId="0" borderId="25" xfId="0" applyNumberFormat="1" applyFont="1" applyBorder="1" applyAlignment="1">
      <alignment horizontal="center"/>
    </xf>
    <xf numFmtId="1" fontId="17" fillId="0" borderId="28" xfId="0" applyNumberFormat="1" applyFont="1" applyBorder="1" applyAlignment="1">
      <alignment horizontal="center"/>
    </xf>
    <xf numFmtId="1" fontId="17" fillId="0" borderId="25" xfId="0" applyNumberFormat="1" applyFont="1" applyBorder="1" applyAlignment="1">
      <alignment/>
    </xf>
    <xf numFmtId="1" fontId="17" fillId="0" borderId="28" xfId="0" applyNumberFormat="1" applyFont="1" applyBorder="1" applyAlignment="1">
      <alignment/>
    </xf>
    <xf numFmtId="0" fontId="18" fillId="0" borderId="0" xfId="0" applyFont="1" applyFill="1" applyBorder="1" applyAlignment="1">
      <alignment/>
    </xf>
    <xf numFmtId="10" fontId="6" fillId="0" borderId="0" xfId="0" applyNumberFormat="1" applyFont="1" applyFill="1" applyBorder="1" applyAlignment="1">
      <alignment horizontal="center"/>
    </xf>
    <xf numFmtId="44" fontId="0" fillId="0" borderId="10" xfId="44" applyFont="1" applyBorder="1" applyAlignment="1">
      <alignment horizontal="center"/>
    </xf>
    <xf numFmtId="44" fontId="0" fillId="0" borderId="16" xfId="44" applyFont="1" applyBorder="1" applyAlignment="1">
      <alignment horizontal="center"/>
    </xf>
    <xf numFmtId="44" fontId="0" fillId="0" borderId="11" xfId="44" applyFont="1" applyBorder="1" applyAlignment="1">
      <alignment horizontal="center"/>
    </xf>
    <xf numFmtId="0" fontId="3" fillId="0" borderId="28" xfId="0" applyFont="1" applyBorder="1" applyAlignment="1">
      <alignment horizontal="left"/>
    </xf>
    <xf numFmtId="0" fontId="3" fillId="0" borderId="29" xfId="0" applyFont="1" applyBorder="1" applyAlignment="1">
      <alignment horizontal="left"/>
    </xf>
    <xf numFmtId="0" fontId="3" fillId="0" borderId="32" xfId="0" applyFont="1" applyBorder="1" applyAlignment="1">
      <alignment horizontal="left"/>
    </xf>
    <xf numFmtId="0" fontId="14" fillId="0" borderId="25" xfId="0" applyFont="1" applyBorder="1" applyAlignment="1">
      <alignment/>
    </xf>
    <xf numFmtId="0" fontId="14" fillId="0" borderId="30" xfId="0" applyFont="1" applyBorder="1" applyAlignment="1">
      <alignment/>
    </xf>
    <xf numFmtId="0" fontId="14" fillId="0" borderId="26" xfId="0" applyFont="1" applyBorder="1" applyAlignment="1">
      <alignment/>
    </xf>
    <xf numFmtId="0" fontId="14" fillId="0" borderId="0" xfId="0" applyFont="1" applyAlignment="1">
      <alignment/>
    </xf>
    <xf numFmtId="0" fontId="14" fillId="0" borderId="33" xfId="0" applyFont="1" applyBorder="1" applyAlignment="1">
      <alignment/>
    </xf>
    <xf numFmtId="0" fontId="14" fillId="0" borderId="34" xfId="0" applyFont="1" applyBorder="1" applyAlignment="1" quotePrefix="1">
      <alignment horizontal="right"/>
    </xf>
    <xf numFmtId="0" fontId="14" fillId="0" borderId="27" xfId="0" applyFont="1" applyBorder="1" applyAlignment="1">
      <alignment/>
    </xf>
    <xf numFmtId="0" fontId="14" fillId="0" borderId="0" xfId="0" applyFont="1" applyBorder="1" applyAlignment="1">
      <alignment/>
    </xf>
    <xf numFmtId="0" fontId="14" fillId="0" borderId="31" xfId="0" applyFont="1" applyBorder="1" applyAlignment="1">
      <alignment/>
    </xf>
    <xf numFmtId="0" fontId="0" fillId="0" borderId="24" xfId="0" applyBorder="1" applyAlignment="1">
      <alignment/>
    </xf>
    <xf numFmtId="0" fontId="3" fillId="0" borderId="0" xfId="0" applyFont="1" applyAlignment="1">
      <alignment horizontal="left"/>
    </xf>
    <xf numFmtId="0" fontId="3" fillId="0" borderId="35" xfId="0" applyFont="1" applyBorder="1" applyAlignment="1">
      <alignment horizontal="left"/>
    </xf>
    <xf numFmtId="0" fontId="3" fillId="0" borderId="34" xfId="0" applyFont="1" applyBorder="1" applyAlignment="1">
      <alignment horizontal="left"/>
    </xf>
    <xf numFmtId="0" fontId="3" fillId="0" borderId="27" xfId="0" applyFont="1" applyBorder="1" applyAlignment="1">
      <alignment horizontal="left"/>
    </xf>
    <xf numFmtId="0" fontId="3" fillId="0" borderId="0" xfId="0" applyFont="1" applyBorder="1" applyAlignment="1">
      <alignment horizontal="left"/>
    </xf>
    <xf numFmtId="0" fontId="3" fillId="0" borderId="31" xfId="0" applyFont="1" applyBorder="1" applyAlignment="1">
      <alignment horizontal="left"/>
    </xf>
    <xf numFmtId="0" fontId="14" fillId="0" borderId="36" xfId="0" applyFont="1" applyBorder="1" applyAlignment="1">
      <alignment horizontal="center"/>
    </xf>
    <xf numFmtId="10" fontId="0" fillId="33" borderId="11" xfId="61" applyNumberFormat="1" applyFill="1" applyBorder="1" applyAlignment="1" applyProtection="1">
      <alignment horizontal="center" vertical="center"/>
      <protection locked="0"/>
    </xf>
    <xf numFmtId="184" fontId="0" fillId="33" borderId="17" xfId="0" applyNumberFormat="1" applyFill="1" applyBorder="1" applyAlignment="1" applyProtection="1">
      <alignment/>
      <protection locked="0"/>
    </xf>
    <xf numFmtId="10" fontId="0" fillId="0" borderId="0" xfId="0" applyNumberFormat="1" applyAlignment="1">
      <alignment/>
    </xf>
    <xf numFmtId="167" fontId="0" fillId="0" borderId="0" xfId="0" applyNumberFormat="1" applyAlignment="1">
      <alignment/>
    </xf>
    <xf numFmtId="0" fontId="0" fillId="0" borderId="10" xfId="0" applyBorder="1" applyAlignment="1" quotePrefix="1">
      <alignment/>
    </xf>
    <xf numFmtId="0" fontId="0" fillId="0" borderId="14" xfId="0" applyBorder="1" applyAlignment="1" quotePrefix="1">
      <alignment/>
    </xf>
    <xf numFmtId="0" fontId="0" fillId="0" borderId="16" xfId="0" applyBorder="1" applyAlignment="1" quotePrefix="1">
      <alignment/>
    </xf>
    <xf numFmtId="9" fontId="0" fillId="33" borderId="11" xfId="0" applyNumberFormat="1" applyFill="1" applyBorder="1" applyAlignment="1">
      <alignment vertical="center"/>
    </xf>
    <xf numFmtId="0" fontId="6" fillId="0" borderId="11" xfId="0" applyFont="1" applyFill="1" applyBorder="1" applyAlignment="1">
      <alignment horizontal="center" vertical="center"/>
    </xf>
    <xf numFmtId="10" fontId="0" fillId="0" borderId="20" xfId="61" applyNumberFormat="1" applyFont="1" applyFill="1" applyBorder="1" applyAlignment="1">
      <alignment horizontal="center" vertical="center"/>
    </xf>
    <xf numFmtId="10" fontId="0" fillId="0" borderId="21" xfId="61" applyNumberFormat="1" applyFont="1" applyFill="1" applyBorder="1" applyAlignment="1">
      <alignment horizontal="center" vertical="center"/>
    </xf>
    <xf numFmtId="0" fontId="0" fillId="0" borderId="11" xfId="0" applyFill="1" applyBorder="1" applyAlignment="1">
      <alignment/>
    </xf>
    <xf numFmtId="10" fontId="0" fillId="0" borderId="11" xfId="0" applyNumberFormat="1" applyBorder="1" applyAlignment="1">
      <alignment horizontal="center"/>
    </xf>
    <xf numFmtId="10" fontId="6" fillId="0" borderId="11" xfId="0" applyNumberFormat="1" applyFont="1" applyBorder="1" applyAlignment="1">
      <alignment horizontal="center"/>
    </xf>
    <xf numFmtId="167" fontId="0" fillId="0" borderId="0" xfId="0" applyNumberFormat="1"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187" fontId="0" fillId="0" borderId="0" xfId="47" applyNumberFormat="1" applyFont="1" applyAlignment="1">
      <alignment horizontal="center"/>
    </xf>
    <xf numFmtId="0" fontId="6" fillId="0" borderId="0" xfId="0" applyFont="1" applyBorder="1" applyAlignment="1">
      <alignment vertical="center"/>
    </xf>
    <xf numFmtId="0" fontId="0" fillId="0" borderId="0" xfId="0" applyBorder="1" applyAlignment="1" applyProtection="1">
      <alignment vertical="center"/>
      <protection hidden="1"/>
    </xf>
    <xf numFmtId="0" fontId="2" fillId="0" borderId="0" xfId="0" applyFont="1" applyBorder="1" applyAlignment="1">
      <alignment vertical="center"/>
    </xf>
    <xf numFmtId="0" fontId="0" fillId="36" borderId="0" xfId="0" applyFill="1" applyAlignment="1">
      <alignment vertical="center"/>
    </xf>
    <xf numFmtId="0" fontId="3" fillId="0" borderId="0" xfId="0" applyFont="1" applyBorder="1" applyAlignment="1" applyProtection="1">
      <alignment horizontal="center" vertical="center"/>
      <protection locked="0"/>
    </xf>
    <xf numFmtId="0" fontId="0" fillId="36" borderId="0" xfId="0" applyFill="1" applyAlignment="1" applyProtection="1">
      <alignment vertical="center"/>
      <protection locked="0"/>
    </xf>
    <xf numFmtId="0" fontId="0" fillId="0" borderId="12" xfId="0" applyBorder="1" applyAlignment="1" applyProtection="1">
      <alignment vertical="center"/>
      <protection locked="0"/>
    </xf>
    <xf numFmtId="0" fontId="0" fillId="0" borderId="20" xfId="0" applyBorder="1" applyAlignment="1" applyProtection="1">
      <alignment vertical="center"/>
      <protection locked="0"/>
    </xf>
    <xf numFmtId="0" fontId="0" fillId="0" borderId="0" xfId="0" applyAlignment="1" applyProtection="1">
      <alignment vertical="center"/>
      <protection locked="0"/>
    </xf>
    <xf numFmtId="0" fontId="0" fillId="36" borderId="0" xfId="0" applyFill="1" applyAlignment="1" applyProtection="1">
      <alignment vertical="center"/>
      <protection/>
    </xf>
    <xf numFmtId="0" fontId="0" fillId="0" borderId="13"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0" xfId="0" applyAlignment="1" applyProtection="1">
      <alignment vertical="center"/>
      <protection/>
    </xf>
    <xf numFmtId="0" fontId="0" fillId="0" borderId="12" xfId="0" applyBorder="1" applyAlignment="1" applyProtection="1">
      <alignment vertical="center"/>
      <protection/>
    </xf>
    <xf numFmtId="0" fontId="0" fillId="0" borderId="0" xfId="0" applyBorder="1" applyAlignment="1" applyProtection="1">
      <alignment vertical="center"/>
      <protection/>
    </xf>
    <xf numFmtId="0" fontId="0" fillId="0" borderId="20" xfId="0" applyBorder="1" applyAlignment="1" applyProtection="1">
      <alignment vertical="center"/>
      <protection/>
    </xf>
    <xf numFmtId="0" fontId="0" fillId="0" borderId="24" xfId="0" applyBorder="1" applyAlignment="1" applyProtection="1">
      <alignment vertical="center"/>
      <protection/>
    </xf>
    <xf numFmtId="0" fontId="3"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20" xfId="0" applyFont="1" applyBorder="1" applyAlignment="1" applyProtection="1">
      <alignment vertical="center"/>
      <protection/>
    </xf>
    <xf numFmtId="0" fontId="0" fillId="0" borderId="18" xfId="0" applyBorder="1" applyAlignment="1">
      <alignment horizontal="center"/>
    </xf>
    <xf numFmtId="167" fontId="0" fillId="0" borderId="0" xfId="61" applyNumberFormat="1" applyAlignment="1">
      <alignment horizontal="center"/>
    </xf>
    <xf numFmtId="167" fontId="0" fillId="0" borderId="0" xfId="61" applyNumberFormat="1" applyFont="1" applyAlignment="1">
      <alignment horizontal="center"/>
    </xf>
    <xf numFmtId="167" fontId="4" fillId="0" borderId="0" xfId="0" applyNumberFormat="1" applyFont="1" applyAlignment="1">
      <alignment horizontal="left"/>
    </xf>
    <xf numFmtId="0" fontId="0" fillId="0" borderId="13" xfId="0" applyBorder="1" applyAlignment="1">
      <alignment/>
    </xf>
    <xf numFmtId="0" fontId="0" fillId="0" borderId="22" xfId="0" applyBorder="1" applyAlignment="1">
      <alignment/>
    </xf>
    <xf numFmtId="0" fontId="0" fillId="0" borderId="23" xfId="0" applyBorder="1" applyAlignment="1">
      <alignment/>
    </xf>
    <xf numFmtId="0" fontId="20" fillId="0" borderId="0" xfId="0" applyFont="1" applyBorder="1" applyAlignment="1">
      <alignment vertical="center"/>
    </xf>
    <xf numFmtId="0" fontId="0" fillId="0" borderId="20" xfId="0" applyBorder="1" applyAlignment="1">
      <alignment/>
    </xf>
    <xf numFmtId="10" fontId="0" fillId="0" borderId="0" xfId="0" applyNumberFormat="1" applyBorder="1" applyAlignment="1">
      <alignment horizontal="center"/>
    </xf>
    <xf numFmtId="0" fontId="0" fillId="0" borderId="21" xfId="0" applyBorder="1" applyAlignment="1">
      <alignment/>
    </xf>
    <xf numFmtId="0" fontId="0" fillId="36" borderId="0" xfId="0" applyFill="1" applyAlignment="1">
      <alignment/>
    </xf>
    <xf numFmtId="0" fontId="1" fillId="0" borderId="0" xfId="0" applyFont="1" applyBorder="1" applyAlignment="1">
      <alignment/>
    </xf>
    <xf numFmtId="0" fontId="22" fillId="0" borderId="26" xfId="0" applyFont="1" applyBorder="1" applyAlignment="1">
      <alignment/>
    </xf>
    <xf numFmtId="0" fontId="0" fillId="0" borderId="26" xfId="0" applyBorder="1" applyAlignment="1">
      <alignment/>
    </xf>
    <xf numFmtId="0" fontId="2" fillId="0" borderId="0" xfId="0" applyFont="1" applyBorder="1" applyAlignment="1">
      <alignment/>
    </xf>
    <xf numFmtId="0" fontId="6" fillId="0" borderId="0" xfId="0" applyFont="1" applyBorder="1" applyAlignment="1">
      <alignment/>
    </xf>
    <xf numFmtId="0" fontId="2" fillId="0" borderId="29" xfId="0" applyFont="1" applyBorder="1" applyAlignment="1">
      <alignment/>
    </xf>
    <xf numFmtId="0" fontId="6" fillId="0" borderId="29" xfId="0" applyFont="1" applyBorder="1" applyAlignment="1">
      <alignment/>
    </xf>
    <xf numFmtId="0" fontId="0" fillId="0" borderId="29" xfId="0" applyBorder="1" applyAlignment="1">
      <alignment/>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0" fillId="0" borderId="0" xfId="0" applyBorder="1" applyAlignment="1" applyProtection="1">
      <alignment/>
      <protection locked="0"/>
    </xf>
    <xf numFmtId="0" fontId="0" fillId="33" borderId="11" xfId="0" applyFill="1" applyBorder="1" applyAlignment="1" applyProtection="1">
      <alignment/>
      <protection locked="0"/>
    </xf>
    <xf numFmtId="172" fontId="0" fillId="33" borderId="11" xfId="0" applyNumberFormat="1" applyFill="1" applyBorder="1" applyAlignment="1" applyProtection="1">
      <alignment horizontal="center"/>
      <protection locked="0"/>
    </xf>
    <xf numFmtId="0" fontId="0" fillId="33" borderId="17" xfId="0" applyNumberFormat="1" applyFill="1" applyBorder="1" applyAlignment="1" applyProtection="1">
      <alignment/>
      <protection locked="0"/>
    </xf>
    <xf numFmtId="0" fontId="0" fillId="0" borderId="0" xfId="0" applyFill="1" applyBorder="1" applyAlignment="1" applyProtection="1">
      <alignment horizontal="center"/>
      <protection locked="0"/>
    </xf>
    <xf numFmtId="0" fontId="0" fillId="38" borderId="13" xfId="0" applyFill="1" applyBorder="1" applyAlignment="1" applyProtection="1">
      <alignment/>
      <protection locked="0"/>
    </xf>
    <xf numFmtId="0" fontId="0" fillId="38" borderId="23" xfId="0" applyFill="1" applyBorder="1" applyAlignment="1" applyProtection="1">
      <alignment/>
      <protection locked="0"/>
    </xf>
    <xf numFmtId="0" fontId="0" fillId="38" borderId="17" xfId="0" applyFill="1" applyBorder="1" applyAlignment="1" applyProtection="1">
      <alignment/>
      <protection locked="0"/>
    </xf>
    <xf numFmtId="0" fontId="0" fillId="38" borderId="19" xfId="0" applyFill="1" applyBorder="1" applyAlignment="1" applyProtection="1">
      <alignment/>
      <protection locked="0"/>
    </xf>
    <xf numFmtId="17" fontId="0" fillId="39" borderId="11" xfId="0" applyNumberFormat="1" applyFill="1" applyBorder="1" applyAlignment="1">
      <alignment horizontal="center"/>
    </xf>
    <xf numFmtId="0" fontId="0" fillId="39" borderId="17" xfId="0" applyFill="1" applyBorder="1" applyAlignment="1">
      <alignment/>
    </xf>
    <xf numFmtId="0" fontId="0" fillId="39" borderId="19" xfId="0" applyFill="1" applyBorder="1" applyAlignment="1">
      <alignment/>
    </xf>
    <xf numFmtId="172" fontId="0" fillId="39" borderId="11" xfId="0" applyNumberFormat="1" applyFill="1" applyBorder="1" applyAlignment="1">
      <alignment horizontal="center"/>
    </xf>
    <xf numFmtId="172" fontId="6" fillId="0" borderId="0" xfId="0" applyNumberFormat="1" applyFont="1" applyFill="1" applyBorder="1" applyAlignment="1">
      <alignment horizontal="center"/>
    </xf>
    <xf numFmtId="0" fontId="0" fillId="0" borderId="0" xfId="0" applyNumberFormat="1" applyFill="1" applyBorder="1" applyAlignment="1">
      <alignment horizontal="left"/>
    </xf>
    <xf numFmtId="0" fontId="14" fillId="36" borderId="0" xfId="0" applyFont="1" applyFill="1" applyAlignment="1">
      <alignment/>
    </xf>
    <xf numFmtId="0" fontId="14" fillId="0" borderId="12" xfId="0" applyFont="1" applyBorder="1" applyAlignment="1">
      <alignment/>
    </xf>
    <xf numFmtId="0" fontId="14" fillId="0" borderId="20" xfId="0" applyFont="1" applyBorder="1" applyAlignment="1">
      <alignment/>
    </xf>
    <xf numFmtId="0" fontId="3" fillId="36" borderId="0" xfId="0" applyFont="1" applyFill="1" applyAlignment="1">
      <alignment/>
    </xf>
    <xf numFmtId="0" fontId="3" fillId="0" borderId="12" xfId="0" applyFont="1" applyBorder="1" applyAlignment="1">
      <alignment/>
    </xf>
    <xf numFmtId="0" fontId="3" fillId="0" borderId="20" xfId="0" applyFont="1" applyBorder="1" applyAlignment="1">
      <alignment/>
    </xf>
    <xf numFmtId="0" fontId="3" fillId="36" borderId="0" xfId="0" applyFont="1" applyFill="1" applyAlignment="1">
      <alignment horizontal="left"/>
    </xf>
    <xf numFmtId="0" fontId="3" fillId="0" borderId="12" xfId="0" applyFont="1" applyBorder="1" applyAlignment="1">
      <alignment horizontal="left"/>
    </xf>
    <xf numFmtId="0" fontId="3" fillId="0" borderId="20" xfId="0" applyFont="1" applyBorder="1" applyAlignment="1">
      <alignment horizontal="left"/>
    </xf>
    <xf numFmtId="0" fontId="14" fillId="0" borderId="27" xfId="0" applyFont="1" applyBorder="1" applyAlignment="1">
      <alignment horizontal="left"/>
    </xf>
    <xf numFmtId="0" fontId="14" fillId="0" borderId="34" xfId="0" applyFont="1" applyBorder="1" applyAlignment="1">
      <alignment/>
    </xf>
    <xf numFmtId="0" fontId="24" fillId="0" borderId="0" xfId="0" applyFont="1" applyBorder="1" applyAlignment="1">
      <alignment vertical="center"/>
    </xf>
    <xf numFmtId="0" fontId="0" fillId="33" borderId="13" xfId="0" applyFill="1" applyBorder="1" applyAlignment="1" applyProtection="1">
      <alignment/>
      <protection locked="0"/>
    </xf>
    <xf numFmtId="184" fontId="0" fillId="33" borderId="15" xfId="0" applyNumberFormat="1" applyFill="1" applyBorder="1" applyAlignment="1" applyProtection="1">
      <alignment/>
      <protection locked="0"/>
    </xf>
    <xf numFmtId="0" fontId="0" fillId="33" borderId="22"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xf>
    <xf numFmtId="0" fontId="0" fillId="33" borderId="19" xfId="0" applyFill="1" applyBorder="1" applyAlignment="1">
      <alignment/>
    </xf>
    <xf numFmtId="0" fontId="3" fillId="0" borderId="0" xfId="0" applyFont="1" applyBorder="1" applyAlignment="1">
      <alignment vertical="center"/>
    </xf>
    <xf numFmtId="0" fontId="24" fillId="0" borderId="0" xfId="0" applyFont="1" applyBorder="1" applyAlignment="1" applyProtection="1">
      <alignment vertical="center"/>
      <protection/>
    </xf>
    <xf numFmtId="0" fontId="25" fillId="0" borderId="0" xfId="0" applyFont="1" applyBorder="1" applyAlignment="1">
      <alignment/>
    </xf>
    <xf numFmtId="10" fontId="0" fillId="0" borderId="0" xfId="61" applyNumberFormat="1" applyFont="1" applyFill="1" applyBorder="1" applyAlignment="1" applyProtection="1">
      <alignment horizontal="center" vertical="center"/>
      <protection locked="0"/>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Border="1" applyAlignment="1">
      <alignment vertical="center"/>
    </xf>
    <xf numFmtId="0" fontId="3" fillId="36" borderId="0" xfId="0" applyFont="1" applyFill="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0" xfId="0" applyFont="1" applyAlignment="1">
      <alignment vertical="center"/>
    </xf>
    <xf numFmtId="0" fontId="8" fillId="36" borderId="0" xfId="0" applyFont="1" applyFill="1" applyAlignment="1">
      <alignment vertical="center"/>
    </xf>
    <xf numFmtId="0" fontId="8" fillId="0" borderId="12" xfId="0" applyFont="1" applyBorder="1" applyAlignment="1">
      <alignment vertical="center"/>
    </xf>
    <xf numFmtId="0" fontId="8" fillId="0" borderId="20" xfId="0" applyFont="1" applyBorder="1" applyAlignment="1">
      <alignment vertical="center"/>
    </xf>
    <xf numFmtId="0" fontId="8" fillId="0" borderId="0" xfId="0" applyFont="1" applyAlignment="1">
      <alignment vertical="center"/>
    </xf>
    <xf numFmtId="172" fontId="1" fillId="0" borderId="0" xfId="0" applyNumberFormat="1" applyFont="1" applyBorder="1" applyAlignment="1">
      <alignment horizontal="left" vertical="center"/>
    </xf>
    <xf numFmtId="0" fontId="1" fillId="0" borderId="0" xfId="0" applyFont="1" applyBorder="1" applyAlignment="1">
      <alignment horizontal="right" vertical="center"/>
    </xf>
    <xf numFmtId="0" fontId="8" fillId="0" borderId="0" xfId="0" applyFont="1" applyBorder="1" applyAlignment="1">
      <alignment horizontal="right" vertical="center"/>
    </xf>
    <xf numFmtId="0" fontId="16" fillId="0" borderId="0" xfId="0" applyFont="1" applyBorder="1" applyAlignment="1">
      <alignment/>
    </xf>
    <xf numFmtId="0" fontId="24" fillId="0" borderId="0"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26" fillId="0" borderId="0" xfId="0" applyFont="1" applyBorder="1" applyAlignment="1" applyProtection="1">
      <alignment vertical="center"/>
      <protection hidden="1"/>
    </xf>
    <xf numFmtId="15" fontId="26" fillId="0" borderId="0" xfId="0" applyNumberFormat="1" applyFont="1" applyBorder="1" applyAlignment="1" applyProtection="1">
      <alignment horizontal="left" vertical="center"/>
      <protection hidden="1"/>
    </xf>
    <xf numFmtId="0" fontId="26" fillId="0" borderId="0" xfId="0" applyFont="1" applyBorder="1" applyAlignment="1">
      <alignment vertical="center"/>
    </xf>
    <xf numFmtId="0" fontId="26" fillId="0" borderId="0" xfId="0" applyFont="1" applyAlignment="1">
      <alignment vertical="center"/>
    </xf>
    <xf numFmtId="0" fontId="3" fillId="0" borderId="10" xfId="0" applyFont="1" applyBorder="1" applyAlignment="1" applyProtection="1">
      <alignment vertical="center"/>
      <protection/>
    </xf>
    <xf numFmtId="0" fontId="3" fillId="0" borderId="14" xfId="0" applyFont="1" applyBorder="1" applyAlignment="1" applyProtection="1">
      <alignment vertical="center"/>
      <protection/>
    </xf>
    <xf numFmtId="0" fontId="28" fillId="0" borderId="0" xfId="0" applyFont="1" applyBorder="1" applyAlignment="1">
      <alignment vertical="center"/>
    </xf>
    <xf numFmtId="173" fontId="15" fillId="0" borderId="0" xfId="0" applyNumberFormat="1" applyFont="1" applyBorder="1" applyAlignment="1">
      <alignment horizontal="right" vertical="center"/>
    </xf>
    <xf numFmtId="172" fontId="15" fillId="0" borderId="0" xfId="0" applyNumberFormat="1" applyFont="1" applyBorder="1" applyAlignment="1">
      <alignment horizontal="left" vertical="center"/>
    </xf>
    <xf numFmtId="0" fontId="24" fillId="0" borderId="14" xfId="0" applyFont="1" applyBorder="1" applyAlignment="1" applyProtection="1">
      <alignment horizontal="center" vertical="center"/>
      <protection/>
    </xf>
    <xf numFmtId="0" fontId="24" fillId="0" borderId="0" xfId="0" applyFont="1" applyBorder="1" applyAlignment="1" applyProtection="1">
      <alignment vertical="center"/>
      <protection hidden="1"/>
    </xf>
    <xf numFmtId="0" fontId="26" fillId="0" borderId="0" xfId="0" applyFont="1" applyBorder="1" applyAlignment="1" applyProtection="1">
      <alignment vertical="center"/>
      <protection hidden="1"/>
    </xf>
    <xf numFmtId="0" fontId="26" fillId="0" borderId="0" xfId="0" applyFont="1" applyBorder="1" applyAlignment="1">
      <alignment vertical="center"/>
    </xf>
    <xf numFmtId="172" fontId="27" fillId="0" borderId="14" xfId="0" applyNumberFormat="1" applyFont="1" applyBorder="1" applyAlignment="1" applyProtection="1">
      <alignment horizontal="center" vertical="center"/>
      <protection locked="0"/>
    </xf>
    <xf numFmtId="172" fontId="27" fillId="0" borderId="16" xfId="0" applyNumberFormat="1" applyFont="1" applyBorder="1" applyAlignment="1" applyProtection="1">
      <alignment horizontal="center" vertical="center"/>
      <protection locked="0"/>
    </xf>
    <xf numFmtId="0" fontId="0" fillId="0" borderId="0" xfId="0" applyFont="1" applyBorder="1" applyAlignment="1">
      <alignment/>
    </xf>
    <xf numFmtId="0" fontId="6" fillId="0" borderId="29" xfId="0" applyFont="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14" fillId="0" borderId="25" xfId="0" applyFont="1" applyBorder="1" applyAlignment="1">
      <alignment horizontal="left"/>
    </xf>
    <xf numFmtId="190" fontId="6" fillId="33" borderId="11" xfId="0" applyNumberFormat="1" applyFont="1" applyFill="1" applyBorder="1" applyAlignment="1" applyProtection="1">
      <alignment horizontal="center" vertical="center"/>
      <protection locked="0"/>
    </xf>
    <xf numFmtId="192" fontId="21" fillId="0" borderId="0" xfId="0" applyNumberFormat="1" applyFont="1" applyBorder="1" applyAlignment="1">
      <alignment/>
    </xf>
    <xf numFmtId="0" fontId="6" fillId="0" borderId="37" xfId="0" applyFont="1" applyBorder="1" applyAlignment="1">
      <alignment horizontal="center"/>
    </xf>
    <xf numFmtId="0" fontId="0" fillId="0" borderId="38" xfId="0" applyBorder="1" applyAlignment="1">
      <alignment/>
    </xf>
    <xf numFmtId="0" fontId="0" fillId="0" borderId="39" xfId="0" applyBorder="1" applyAlignment="1">
      <alignment/>
    </xf>
    <xf numFmtId="8" fontId="0" fillId="0" borderId="0" xfId="0" applyNumberFormat="1" applyAlignment="1">
      <alignment/>
    </xf>
    <xf numFmtId="0" fontId="0" fillId="0" borderId="0" xfId="0" applyFill="1" applyBorder="1" applyAlignment="1" applyProtection="1">
      <alignment/>
      <protection locked="0"/>
    </xf>
    <xf numFmtId="10" fontId="2" fillId="0" borderId="10" xfId="61" applyNumberFormat="1" applyFont="1" applyFill="1" applyBorder="1" applyAlignment="1" applyProtection="1">
      <alignment horizontal="center" vertical="center"/>
      <protection locked="0"/>
    </xf>
    <xf numFmtId="10" fontId="0" fillId="0" borderId="14" xfId="61" applyNumberFormat="1" applyFill="1" applyBorder="1" applyAlignment="1" applyProtection="1">
      <alignment horizontal="center" vertical="center"/>
      <protection locked="0"/>
    </xf>
    <xf numFmtId="10" fontId="0" fillId="0" borderId="16" xfId="61" applyNumberFormat="1" applyFill="1" applyBorder="1" applyAlignment="1" applyProtection="1">
      <alignment horizontal="center" vertical="center"/>
      <protection locked="0"/>
    </xf>
    <xf numFmtId="0" fontId="31" fillId="0" borderId="36" xfId="0" applyFont="1" applyBorder="1" applyAlignment="1">
      <alignment horizontal="center"/>
    </xf>
    <xf numFmtId="10" fontId="0" fillId="0" borderId="13" xfId="0" applyNumberFormat="1" applyBorder="1" applyAlignment="1">
      <alignment horizontal="center" vertical="center"/>
    </xf>
    <xf numFmtId="10" fontId="0" fillId="0" borderId="12" xfId="0" applyNumberFormat="1" applyBorder="1" applyAlignment="1">
      <alignment horizontal="center" vertical="center"/>
    </xf>
    <xf numFmtId="10" fontId="0" fillId="0" borderId="15" xfId="0" applyNumberFormat="1" applyBorder="1" applyAlignment="1">
      <alignment horizontal="center" vertical="center"/>
    </xf>
    <xf numFmtId="10" fontId="0" fillId="0" borderId="23" xfId="0" applyNumberFormat="1" applyBorder="1" applyAlignment="1">
      <alignment horizontal="center" vertical="center"/>
    </xf>
    <xf numFmtId="10" fontId="0" fillId="0" borderId="20" xfId="0" applyNumberFormat="1" applyBorder="1" applyAlignment="1">
      <alignment horizontal="center" vertical="center"/>
    </xf>
    <xf numFmtId="10" fontId="0" fillId="0" borderId="21" xfId="0" applyNumberFormat="1" applyBorder="1" applyAlignment="1">
      <alignment horizontal="center" vertical="center"/>
    </xf>
    <xf numFmtId="0" fontId="31" fillId="0" borderId="33" xfId="0" applyFont="1" applyBorder="1" applyAlignment="1">
      <alignment horizont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23" fillId="33" borderId="17" xfId="55" applyFill="1" applyBorder="1" applyAlignment="1" applyProtection="1">
      <alignment/>
      <protection locked="0"/>
    </xf>
    <xf numFmtId="0" fontId="14" fillId="0" borderId="28" xfId="0" applyFont="1" applyBorder="1" applyAlignment="1">
      <alignment horizontal="left"/>
    </xf>
    <xf numFmtId="0" fontId="6" fillId="0" borderId="17" xfId="0" applyFont="1" applyBorder="1" applyAlignment="1">
      <alignment horizontal="center" vertical="center"/>
    </xf>
    <xf numFmtId="0" fontId="6" fillId="0" borderId="19" xfId="0" applyFont="1" applyBorder="1" applyAlignment="1">
      <alignment horizontal="center" vertical="center"/>
    </xf>
    <xf numFmtId="174" fontId="6" fillId="0" borderId="17" xfId="0" applyNumberFormat="1" applyFont="1" applyFill="1" applyBorder="1" applyAlignment="1">
      <alignment horizontal="center" vertical="center"/>
    </xf>
    <xf numFmtId="174" fontId="6" fillId="0" borderId="19" xfId="0" applyNumberFormat="1" applyFont="1" applyFill="1" applyBorder="1" applyAlignment="1">
      <alignment horizontal="center" vertical="center"/>
    </xf>
    <xf numFmtId="0" fontId="0" fillId="0" borderId="0" xfId="0" applyAlignment="1">
      <alignment horizontal="left" vertical="top" wrapText="1"/>
    </xf>
    <xf numFmtId="0" fontId="3" fillId="0" borderId="28" xfId="0" applyFont="1" applyBorder="1" applyAlignment="1">
      <alignment horizontal="left"/>
    </xf>
    <xf numFmtId="0" fontId="3" fillId="0" borderId="29" xfId="0" applyFont="1" applyBorder="1" applyAlignment="1">
      <alignment horizontal="left"/>
    </xf>
    <xf numFmtId="0" fontId="3" fillId="0" borderId="32" xfId="0" applyFont="1" applyBorder="1" applyAlignment="1">
      <alignment horizontal="left"/>
    </xf>
    <xf numFmtId="15" fontId="3" fillId="0" borderId="28" xfId="0" applyNumberFormat="1" applyFont="1" applyBorder="1" applyAlignment="1">
      <alignment horizontal="left"/>
    </xf>
    <xf numFmtId="15" fontId="3" fillId="0" borderId="32" xfId="0" applyNumberFormat="1" applyFont="1" applyBorder="1" applyAlignment="1">
      <alignment horizontal="left"/>
    </xf>
    <xf numFmtId="0" fontId="3" fillId="0" borderId="28" xfId="0" applyFont="1" applyBorder="1" applyAlignment="1" applyProtection="1">
      <alignment horizontal="left"/>
      <protection hidden="1"/>
    </xf>
    <xf numFmtId="0" fontId="3" fillId="0" borderId="29" xfId="0" applyFont="1" applyBorder="1" applyAlignment="1" applyProtection="1">
      <alignment horizontal="left"/>
      <protection hidden="1"/>
    </xf>
    <xf numFmtId="0" fontId="3" fillId="0" borderId="32" xfId="0" applyFont="1" applyBorder="1" applyAlignment="1" applyProtection="1">
      <alignment horizontal="left"/>
      <protection hidden="1"/>
    </xf>
    <xf numFmtId="0" fontId="1" fillId="0" borderId="0" xfId="0" applyFont="1" applyBorder="1" applyAlignment="1">
      <alignment horizontal="center"/>
    </xf>
    <xf numFmtId="0" fontId="2" fillId="0" borderId="29" xfId="0" applyFont="1" applyBorder="1" applyAlignment="1" applyProtection="1">
      <alignment horizontal="left"/>
      <protection hidden="1"/>
    </xf>
    <xf numFmtId="0" fontId="1" fillId="0" borderId="29" xfId="0" applyFont="1" applyBorder="1" applyAlignment="1" applyProtection="1">
      <alignment horizontal="left"/>
      <protection hidden="1"/>
    </xf>
    <xf numFmtId="0" fontId="19" fillId="40" borderId="37" xfId="0" applyFont="1" applyFill="1" applyBorder="1" applyAlignment="1">
      <alignment horizontal="center"/>
    </xf>
    <xf numFmtId="0" fontId="19" fillId="40" borderId="38" xfId="0" applyFont="1" applyFill="1" applyBorder="1" applyAlignment="1">
      <alignment horizontal="center"/>
    </xf>
    <xf numFmtId="0" fontId="19" fillId="40" borderId="39" xfId="0" applyFont="1" applyFill="1" applyBorder="1" applyAlignment="1">
      <alignment horizontal="center"/>
    </xf>
    <xf numFmtId="7" fontId="3" fillId="0" borderId="28" xfId="44" applyNumberFormat="1" applyFont="1" applyBorder="1" applyAlignment="1" applyProtection="1">
      <alignment horizontal="left"/>
      <protection hidden="1"/>
    </xf>
    <xf numFmtId="7" fontId="3" fillId="0" borderId="29" xfId="44" applyNumberFormat="1" applyFont="1" applyBorder="1" applyAlignment="1" applyProtection="1">
      <alignment horizontal="left"/>
      <protection hidden="1"/>
    </xf>
    <xf numFmtId="7" fontId="3" fillId="0" borderId="32" xfId="44" applyNumberFormat="1" applyFont="1" applyBorder="1" applyAlignment="1" applyProtection="1">
      <alignment horizontal="left"/>
      <protection hidden="1"/>
    </xf>
    <xf numFmtId="0" fontId="0" fillId="0" borderId="0" xfId="0" applyAlignment="1">
      <alignment/>
    </xf>
    <xf numFmtId="0" fontId="14" fillId="0" borderId="37" xfId="0" applyFont="1" applyBorder="1" applyAlignment="1">
      <alignment horizontal="center"/>
    </xf>
    <xf numFmtId="0" fontId="14" fillId="0" borderId="38" xfId="0" applyFont="1" applyBorder="1" applyAlignment="1">
      <alignment horizontal="center"/>
    </xf>
    <xf numFmtId="0" fontId="14" fillId="0" borderId="39"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4" fillId="0" borderId="32" xfId="0" applyFont="1" applyBorder="1" applyAlignment="1">
      <alignment horizontal="center"/>
    </xf>
    <xf numFmtId="0" fontId="3" fillId="0" borderId="27" xfId="0" applyFont="1" applyBorder="1" applyAlignment="1">
      <alignment horizontal="left"/>
    </xf>
    <xf numFmtId="0" fontId="3" fillId="0" borderId="0" xfId="0" applyFont="1" applyBorder="1" applyAlignment="1">
      <alignment horizontal="left"/>
    </xf>
    <xf numFmtId="0" fontId="3" fillId="0" borderId="31" xfId="0" applyFont="1" applyBorder="1" applyAlignment="1">
      <alignment horizontal="left"/>
    </xf>
    <xf numFmtId="0" fontId="22" fillId="0" borderId="0" xfId="0" applyFont="1" applyBorder="1" applyAlignment="1" applyProtection="1">
      <alignment horizontal="center" vertical="center"/>
      <protection/>
    </xf>
    <xf numFmtId="0" fontId="29" fillId="0" borderId="12"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172" fontId="24" fillId="0" borderId="0" xfId="0" applyNumberFormat="1" applyFont="1" applyBorder="1" applyAlignment="1" applyProtection="1">
      <alignment horizontal="left" vertical="center"/>
      <protection hidden="1"/>
    </xf>
    <xf numFmtId="0" fontId="24" fillId="0" borderId="12" xfId="0" applyFont="1" applyBorder="1" applyAlignment="1" applyProtection="1">
      <alignment horizontal="center" vertical="center"/>
      <protection/>
    </xf>
    <xf numFmtId="0" fontId="24" fillId="0" borderId="20" xfId="0" applyFont="1" applyBorder="1" applyAlignment="1" applyProtection="1">
      <alignment horizontal="center" vertical="center"/>
      <protection/>
    </xf>
    <xf numFmtId="0" fontId="27" fillId="0" borderId="12"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xf>
    <xf numFmtId="172" fontId="27" fillId="0" borderId="12" xfId="0" applyNumberFormat="1" applyFont="1" applyBorder="1" applyAlignment="1" applyProtection="1">
      <alignment horizontal="center" vertical="center"/>
      <protection hidden="1" locked="0"/>
    </xf>
    <xf numFmtId="172" fontId="27" fillId="0" borderId="0" xfId="0" applyNumberFormat="1" applyFont="1" applyBorder="1" applyAlignment="1" applyProtection="1">
      <alignment horizontal="center" vertical="center"/>
      <protection hidden="1" locked="0"/>
    </xf>
    <xf numFmtId="172" fontId="27" fillId="0" borderId="20" xfId="0" applyNumberFormat="1" applyFont="1" applyBorder="1" applyAlignment="1" applyProtection="1">
      <alignment horizontal="center" vertical="center"/>
      <protection hidden="1" locked="0"/>
    </xf>
    <xf numFmtId="0" fontId="27" fillId="0" borderId="15"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172" fontId="27" fillId="0" borderId="12" xfId="0" applyNumberFormat="1" applyFont="1" applyBorder="1" applyAlignment="1" applyProtection="1">
      <alignment horizontal="center" vertical="center"/>
      <protection locked="0"/>
    </xf>
    <xf numFmtId="172" fontId="27" fillId="0" borderId="0" xfId="0" applyNumberFormat="1" applyFont="1" applyBorder="1" applyAlignment="1" applyProtection="1">
      <alignment horizontal="center" vertical="center"/>
      <protection locked="0"/>
    </xf>
    <xf numFmtId="172" fontId="27" fillId="0" borderId="20" xfId="0" applyNumberFormat="1" applyFont="1" applyBorder="1" applyAlignment="1" applyProtection="1">
      <alignment horizontal="center" vertical="center"/>
      <protection locked="0"/>
    </xf>
    <xf numFmtId="172" fontId="27" fillId="0" borderId="15" xfId="0" applyNumberFormat="1" applyFont="1" applyBorder="1" applyAlignment="1" applyProtection="1">
      <alignment horizontal="center" vertical="center"/>
      <protection locked="0"/>
    </xf>
    <xf numFmtId="172" fontId="27" fillId="0" borderId="24" xfId="0" applyNumberFormat="1" applyFont="1" applyBorder="1" applyAlignment="1" applyProtection="1">
      <alignment horizontal="center" vertical="center"/>
      <protection locked="0"/>
    </xf>
    <xf numFmtId="172" fontId="27" fillId="0" borderId="21" xfId="0" applyNumberFormat="1"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24" xfId="0" applyFont="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Pmt Calcs" xfId="46"/>
    <cellStyle name="Currency_Sheet4"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xdr:row>
      <xdr:rowOff>0</xdr:rowOff>
    </xdr:from>
    <xdr:to>
      <xdr:col>3</xdr:col>
      <xdr:colOff>733425</xdr:colOff>
      <xdr:row>5</xdr:row>
      <xdr:rowOff>38100</xdr:rowOff>
    </xdr:to>
    <xdr:pic>
      <xdr:nvPicPr>
        <xdr:cNvPr id="1" name="Picture 9"/>
        <xdr:cNvPicPr preferRelativeResize="1">
          <a:picLocks noChangeAspect="1"/>
        </xdr:cNvPicPr>
      </xdr:nvPicPr>
      <xdr:blipFill>
        <a:blip r:embed="rId1"/>
        <a:stretch>
          <a:fillRect/>
        </a:stretch>
      </xdr:blipFill>
      <xdr:spPr>
        <a:xfrm>
          <a:off x="533400" y="333375"/>
          <a:ext cx="7334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609600</xdr:colOff>
      <xdr:row>56</xdr:row>
      <xdr:rowOff>57150</xdr:rowOff>
    </xdr:from>
    <xdr:to>
      <xdr:col>11</xdr:col>
      <xdr:colOff>485775</xdr:colOff>
      <xdr:row>60</xdr:row>
      <xdr:rowOff>238125</xdr:rowOff>
    </xdr:to>
    <xdr:pic>
      <xdr:nvPicPr>
        <xdr:cNvPr id="1" name="Picture 2"/>
        <xdr:cNvPicPr preferRelativeResize="1">
          <a:picLocks noChangeAspect="1"/>
        </xdr:cNvPicPr>
      </xdr:nvPicPr>
      <xdr:blipFill>
        <a:blip r:embed="rId1"/>
        <a:stretch>
          <a:fillRect/>
        </a:stretch>
      </xdr:blipFill>
      <xdr:spPr>
        <a:xfrm>
          <a:off x="10391775" y="12925425"/>
          <a:ext cx="1066800" cy="9239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ocelyn.MacDonald@Nationalleasing.com"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C1:L64"/>
  <sheetViews>
    <sheetView showGridLines="0" zoomScale="75" zoomScaleNormal="75" zoomScalePageLayoutView="0" workbookViewId="0" topLeftCell="A1">
      <selection activeCell="H19" sqref="H19"/>
    </sheetView>
  </sheetViews>
  <sheetFormatPr defaultColWidth="9.140625" defaultRowHeight="12.75"/>
  <cols>
    <col min="1" max="1" width="3.8515625" style="242" customWidth="1"/>
    <col min="2" max="2" width="4.421875" style="242" customWidth="1"/>
    <col min="3" max="3" width="4.8515625" style="0" customWidth="1"/>
    <col min="4" max="4" width="9.421875" style="0" customWidth="1"/>
    <col min="5" max="6" width="13.8515625" style="0" customWidth="1"/>
    <col min="7" max="7" width="13.00390625" style="0" customWidth="1"/>
    <col min="8" max="8" width="15.28125" style="0" customWidth="1"/>
    <col min="9" max="9" width="11.57421875" style="0" customWidth="1"/>
    <col min="10" max="10" width="11.28125" style="0" customWidth="1"/>
    <col min="11" max="11" width="11.421875" style="0" customWidth="1"/>
    <col min="13" max="70" width="9.140625" style="242" customWidth="1"/>
  </cols>
  <sheetData>
    <row r="1" spans="3:12" ht="6.75" customHeight="1" thickBot="1">
      <c r="C1" s="242"/>
      <c r="D1" s="242"/>
      <c r="E1" s="242"/>
      <c r="F1" s="242"/>
      <c r="G1" s="242"/>
      <c r="H1" s="242"/>
      <c r="I1" s="242"/>
      <c r="J1" s="242"/>
      <c r="K1" s="242"/>
      <c r="L1" s="242"/>
    </row>
    <row r="2" spans="3:12" ht="12.75">
      <c r="C2" s="235"/>
      <c r="D2" s="236"/>
      <c r="E2" s="236"/>
      <c r="F2" s="236"/>
      <c r="G2" s="236"/>
      <c r="H2" s="236"/>
      <c r="I2" s="236"/>
      <c r="J2" s="236"/>
      <c r="K2" s="236"/>
      <c r="L2" s="237"/>
    </row>
    <row r="3" spans="3:12" ht="18">
      <c r="C3" s="26"/>
      <c r="D3" s="243" t="s">
        <v>20</v>
      </c>
      <c r="E3" s="1"/>
      <c r="F3" s="1"/>
      <c r="G3" s="1" t="s">
        <v>171</v>
      </c>
      <c r="H3" s="331">
        <f>+NLInput!D5</f>
        <v>38961</v>
      </c>
      <c r="I3" s="1"/>
      <c r="J3" s="1" t="str">
        <f>+CardType</f>
        <v>d</v>
      </c>
      <c r="K3" s="1"/>
      <c r="L3" s="239"/>
    </row>
    <row r="4" spans="3:12" ht="18">
      <c r="C4" s="26"/>
      <c r="D4" s="243"/>
      <c r="E4" s="1"/>
      <c r="F4" s="1"/>
      <c r="G4" s="1" t="s">
        <v>172</v>
      </c>
      <c r="H4" s="1"/>
      <c r="I4" s="1"/>
      <c r="J4" s="1"/>
      <c r="K4" s="1"/>
      <c r="L4" s="239"/>
    </row>
    <row r="5" spans="3:12" ht="30">
      <c r="C5" s="26"/>
      <c r="D5" s="244" t="str">
        <f>+NLInput!L12</f>
        <v>National Leasing</v>
      </c>
      <c r="E5" s="245"/>
      <c r="F5" s="245"/>
      <c r="G5" s="245"/>
      <c r="H5" s="245"/>
      <c r="I5" s="245"/>
      <c r="J5" s="245"/>
      <c r="K5" s="245"/>
      <c r="L5" s="239"/>
    </row>
    <row r="6" spans="3:12" ht="18">
      <c r="C6" s="26"/>
      <c r="D6" s="243" t="str">
        <f>+NLInput!L13</f>
        <v>2 Clarwood Drive</v>
      </c>
      <c r="E6" s="1"/>
      <c r="F6" s="1"/>
      <c r="G6" s="1"/>
      <c r="H6" s="1"/>
      <c r="I6" s="1"/>
      <c r="J6" s="1"/>
      <c r="K6" s="1"/>
      <c r="L6" s="239"/>
    </row>
    <row r="7" spans="3:12" ht="18">
      <c r="C7" s="26"/>
      <c r="D7" s="243" t="str">
        <f>+NLInput!L14</f>
        <v>Quispamsis, NB, E2E 4K1</v>
      </c>
      <c r="E7" s="1"/>
      <c r="F7" s="1"/>
      <c r="G7" s="1"/>
      <c r="H7" s="1"/>
      <c r="I7" s="1"/>
      <c r="J7" s="1"/>
      <c r="K7" s="1"/>
      <c r="L7" s="239"/>
    </row>
    <row r="8" spans="3:12" ht="15.75">
      <c r="C8" s="26"/>
      <c r="D8" s="246" t="s">
        <v>71</v>
      </c>
      <c r="E8" s="247" t="str">
        <f>+NLInput!L15</f>
        <v>506 848-0020 ext 6</v>
      </c>
      <c r="F8" s="247"/>
      <c r="G8" s="1"/>
      <c r="H8" s="1"/>
      <c r="I8" s="1"/>
      <c r="J8" s="1"/>
      <c r="K8" s="1"/>
      <c r="L8" s="239"/>
    </row>
    <row r="9" spans="3:12" ht="15.75">
      <c r="C9" s="26"/>
      <c r="D9" s="248" t="s">
        <v>173</v>
      </c>
      <c r="E9" s="249" t="str">
        <f>+NLInput!L17</f>
        <v>506 849-6540</v>
      </c>
      <c r="F9" s="249"/>
      <c r="G9" s="250"/>
      <c r="H9" s="250"/>
      <c r="I9" s="250"/>
      <c r="J9" s="250"/>
      <c r="K9" s="250"/>
      <c r="L9" s="239"/>
    </row>
    <row r="10" spans="3:12" ht="12.75">
      <c r="C10" s="26"/>
      <c r="D10" s="1"/>
      <c r="E10" s="1"/>
      <c r="F10" s="1"/>
      <c r="G10" s="1"/>
      <c r="H10" s="1"/>
      <c r="I10" s="1"/>
      <c r="J10" s="1"/>
      <c r="K10" s="1"/>
      <c r="L10" s="239"/>
    </row>
    <row r="11" spans="3:12" ht="15.75">
      <c r="C11" s="26"/>
      <c r="D11" s="246" t="s">
        <v>21</v>
      </c>
      <c r="E11" s="1"/>
      <c r="F11" s="1"/>
      <c r="G11" s="1"/>
      <c r="H11" s="1"/>
      <c r="I11" s="1"/>
      <c r="J11" s="1"/>
      <c r="K11" s="1"/>
      <c r="L11" s="239"/>
    </row>
    <row r="12" spans="3:12" ht="6.75" customHeight="1" thickBot="1">
      <c r="C12" s="26"/>
      <c r="D12" s="1"/>
      <c r="E12" s="1"/>
      <c r="F12" s="1"/>
      <c r="G12" s="1"/>
      <c r="H12" s="1"/>
      <c r="I12" s="1"/>
      <c r="J12" s="1"/>
      <c r="K12" s="1"/>
      <c r="L12" s="239"/>
    </row>
    <row r="13" spans="3:12" ht="13.5" thickBot="1">
      <c r="C13" s="26"/>
      <c r="D13" s="1" t="s">
        <v>22</v>
      </c>
      <c r="E13" s="1" t="s">
        <v>200</v>
      </c>
      <c r="F13" s="1"/>
      <c r="G13" s="1"/>
      <c r="H13" s="40" t="s">
        <v>23</v>
      </c>
      <c r="I13" s="251"/>
      <c r="J13" s="252"/>
      <c r="K13" s="1"/>
      <c r="L13" s="239"/>
    </row>
    <row r="14" spans="3:12" ht="13.5" thickBot="1">
      <c r="C14" s="26"/>
      <c r="D14" s="1"/>
      <c r="E14" s="1" t="s">
        <v>201</v>
      </c>
      <c r="F14" s="1"/>
      <c r="G14" s="1"/>
      <c r="H14" s="40" t="s">
        <v>24</v>
      </c>
      <c r="I14" s="252"/>
      <c r="J14" s="253"/>
      <c r="K14" s="1"/>
      <c r="L14" s="239"/>
    </row>
    <row r="15" spans="3:12" ht="13.5" thickBot="1">
      <c r="C15" s="26"/>
      <c r="D15" s="1"/>
      <c r="E15" s="1" t="s">
        <v>202</v>
      </c>
      <c r="F15" s="1"/>
      <c r="G15" s="1"/>
      <c r="H15" s="254" t="s">
        <v>26</v>
      </c>
      <c r="I15" s="253"/>
      <c r="J15" s="253"/>
      <c r="K15" s="1"/>
      <c r="L15" s="239"/>
    </row>
    <row r="16" spans="3:12" ht="13.5" thickBot="1">
      <c r="C16" s="26"/>
      <c r="D16" s="1"/>
      <c r="E16" s="1" t="s">
        <v>203</v>
      </c>
      <c r="F16" s="1"/>
      <c r="G16" s="1"/>
      <c r="H16" s="254" t="s">
        <v>27</v>
      </c>
      <c r="I16" s="253"/>
      <c r="J16" s="253"/>
      <c r="K16" s="1"/>
      <c r="L16" s="239"/>
    </row>
    <row r="17" spans="3:12" ht="7.5" customHeight="1" thickBot="1">
      <c r="C17" s="26"/>
      <c r="D17" s="1"/>
      <c r="E17" s="1"/>
      <c r="F17" s="1"/>
      <c r="G17" s="1"/>
      <c r="H17" s="253"/>
      <c r="I17" s="253"/>
      <c r="J17" s="253"/>
      <c r="K17" s="1"/>
      <c r="L17" s="239"/>
    </row>
    <row r="18" spans="3:12" ht="13.5" thickBot="1">
      <c r="C18" s="26"/>
      <c r="D18" s="1" t="s">
        <v>25</v>
      </c>
      <c r="E18" s="1" t="s">
        <v>28</v>
      </c>
      <c r="F18" s="1"/>
      <c r="G18" s="1"/>
      <c r="H18" s="255">
        <v>10000</v>
      </c>
      <c r="I18" s="253"/>
      <c r="J18" s="253"/>
      <c r="K18" s="1"/>
      <c r="L18" s="239"/>
    </row>
    <row r="19" spans="3:12" ht="7.5" customHeight="1" thickBot="1">
      <c r="C19" s="26"/>
      <c r="D19" s="1"/>
      <c r="E19" s="1"/>
      <c r="F19" s="1"/>
      <c r="G19" s="1"/>
      <c r="H19" s="253"/>
      <c r="I19" s="253"/>
      <c r="J19" s="253"/>
      <c r="K19" s="1"/>
      <c r="L19" s="239"/>
    </row>
    <row r="20" spans="3:12" ht="13.5" thickBot="1">
      <c r="C20" s="26"/>
      <c r="D20" s="1" t="s">
        <v>29</v>
      </c>
      <c r="E20" s="1" t="s">
        <v>30</v>
      </c>
      <c r="F20" s="1"/>
      <c r="G20" s="1"/>
      <c r="H20" s="40" t="s">
        <v>53</v>
      </c>
      <c r="I20" s="251"/>
      <c r="J20" s="252"/>
      <c r="K20" s="1"/>
      <c r="L20" s="239"/>
    </row>
    <row r="21" spans="3:12" ht="13.5" thickBot="1">
      <c r="C21" s="26"/>
      <c r="D21" s="1"/>
      <c r="E21" s="1" t="s">
        <v>31</v>
      </c>
      <c r="F21" s="1"/>
      <c r="G21" s="1"/>
      <c r="H21" s="256" t="s">
        <v>204</v>
      </c>
      <c r="I21" s="251"/>
      <c r="J21" s="252"/>
      <c r="K21" s="1"/>
      <c r="L21" s="239"/>
    </row>
    <row r="22" spans="3:12" ht="6.75" customHeight="1" thickBot="1">
      <c r="C22" s="26"/>
      <c r="D22" s="1"/>
      <c r="E22" s="1" t="s">
        <v>68</v>
      </c>
      <c r="F22" s="1"/>
      <c r="G22" s="1"/>
      <c r="H22" s="257" t="s">
        <v>68</v>
      </c>
      <c r="I22" s="253" t="s">
        <v>68</v>
      </c>
      <c r="J22" s="253"/>
      <c r="K22" s="1"/>
      <c r="L22" s="239"/>
    </row>
    <row r="23" spans="3:12" ht="13.5" thickBot="1">
      <c r="C23" s="26"/>
      <c r="D23" s="1" t="s">
        <v>32</v>
      </c>
      <c r="E23" s="1" t="s">
        <v>33</v>
      </c>
      <c r="F23" s="1"/>
      <c r="G23" s="1"/>
      <c r="H23" s="258" t="s">
        <v>196</v>
      </c>
      <c r="I23" s="259"/>
      <c r="J23" s="253"/>
      <c r="K23" s="1"/>
      <c r="L23" s="239"/>
    </row>
    <row r="24" spans="3:12" ht="13.5" thickBot="1">
      <c r="C24" s="26"/>
      <c r="D24" s="1"/>
      <c r="E24" s="1" t="s">
        <v>34</v>
      </c>
      <c r="F24" s="1"/>
      <c r="G24" s="1"/>
      <c r="H24" s="260" t="s">
        <v>35</v>
      </c>
      <c r="I24" s="261"/>
      <c r="J24" s="253"/>
      <c r="K24" s="1"/>
      <c r="L24" s="239"/>
    </row>
    <row r="25" spans="3:12" ht="13.5" thickBot="1">
      <c r="C25" s="26"/>
      <c r="D25" s="1"/>
      <c r="E25" s="1"/>
      <c r="F25" s="1"/>
      <c r="G25" s="1"/>
      <c r="H25" s="34"/>
      <c r="I25" s="1"/>
      <c r="J25" s="1"/>
      <c r="K25" s="1"/>
      <c r="L25" s="239"/>
    </row>
    <row r="26" spans="3:12" ht="13.5" thickBot="1">
      <c r="C26" s="26"/>
      <c r="D26" s="1" t="s">
        <v>174</v>
      </c>
      <c r="E26" s="1"/>
      <c r="F26" s="262" t="s">
        <v>175</v>
      </c>
      <c r="G26" s="262" t="s">
        <v>176</v>
      </c>
      <c r="H26" s="262" t="s">
        <v>177</v>
      </c>
      <c r="I26" s="262" t="s">
        <v>178</v>
      </c>
      <c r="J26" s="262" t="s">
        <v>179</v>
      </c>
      <c r="K26" s="1"/>
      <c r="L26" s="239"/>
    </row>
    <row r="27" spans="3:12" ht="13.5" thickBot="1">
      <c r="C27" s="26"/>
      <c r="D27" s="263" t="s">
        <v>180</v>
      </c>
      <c r="E27" s="264"/>
      <c r="F27" s="265">
        <f>+PmtCalcs!C15</f>
        <v>832.0681253755771</v>
      </c>
      <c r="G27" s="265">
        <f>+PmtCalcs!E15</f>
        <v>445.6808381476161</v>
      </c>
      <c r="H27" s="265">
        <f>+PmtCalcs!H15</f>
        <v>319.2547428209975</v>
      </c>
      <c r="I27" s="265">
        <f>+PmtCalcs!J15</f>
        <v>257.17734935864667</v>
      </c>
      <c r="J27" s="265">
        <f>+PmtCalcs!L15</f>
        <v>219.84688702110523</v>
      </c>
      <c r="K27" s="1"/>
      <c r="L27" s="239"/>
    </row>
    <row r="28" spans="3:12" ht="7.5" customHeight="1" thickBot="1">
      <c r="C28" s="26"/>
      <c r="D28" s="1"/>
      <c r="E28" s="1"/>
      <c r="F28" s="100"/>
      <c r="G28" s="100"/>
      <c r="H28" s="102"/>
      <c r="I28" s="100"/>
      <c r="J28" s="100"/>
      <c r="K28" s="1"/>
      <c r="L28" s="239"/>
    </row>
    <row r="29" spans="3:12" ht="13.5" thickBot="1">
      <c r="C29" s="26"/>
      <c r="D29" s="1" t="s">
        <v>174</v>
      </c>
      <c r="E29" s="1"/>
      <c r="F29" s="262" t="s">
        <v>181</v>
      </c>
      <c r="G29" s="262" t="s">
        <v>182</v>
      </c>
      <c r="H29" s="262" t="s">
        <v>183</v>
      </c>
      <c r="I29" s="262" t="s">
        <v>184</v>
      </c>
      <c r="J29" s="262" t="s">
        <v>185</v>
      </c>
      <c r="K29" s="262" t="s">
        <v>186</v>
      </c>
      <c r="L29" s="239"/>
    </row>
    <row r="30" spans="3:12" ht="13.5" thickBot="1">
      <c r="C30" s="26"/>
      <c r="D30" s="263" t="s">
        <v>187</v>
      </c>
      <c r="E30" s="264"/>
      <c r="F30" s="265">
        <f>+PmtCalcs!C10</f>
        <v>869.6349399245164</v>
      </c>
      <c r="G30" s="265">
        <f>+PmtCalcs!E10</f>
        <v>463.35646586224783</v>
      </c>
      <c r="H30" s="265">
        <f>+PmtCalcs!G10</f>
        <v>330.24533068049334</v>
      </c>
      <c r="I30" s="265">
        <f>+PmtCalcs!J10</f>
        <v>264.83216344748416</v>
      </c>
      <c r="J30" s="265">
        <f>+PmtCalcs!K10</f>
        <v>225.5408033647731</v>
      </c>
      <c r="K30" s="265">
        <f>+PmtCalcs!L10</f>
        <v>211.87173556659843</v>
      </c>
      <c r="L30" s="239"/>
    </row>
    <row r="31" spans="3:12" ht="12.75">
      <c r="C31" s="26"/>
      <c r="D31" s="34"/>
      <c r="E31" s="34"/>
      <c r="F31" s="102"/>
      <c r="G31" s="102"/>
      <c r="H31" s="102"/>
      <c r="I31" s="102"/>
      <c r="J31" s="102"/>
      <c r="K31" s="102"/>
      <c r="L31" s="239"/>
    </row>
    <row r="32" spans="3:12" ht="12.75">
      <c r="C32" s="26"/>
      <c r="D32" s="109" t="s">
        <v>188</v>
      </c>
      <c r="E32" s="34"/>
      <c r="F32" s="102"/>
      <c r="G32" s="102"/>
      <c r="H32" s="102" t="str">
        <f>+NLInput!L4</f>
        <v>Jocelyn MacDonald</v>
      </c>
      <c r="I32" s="266" t="s">
        <v>71</v>
      </c>
      <c r="J32" s="267" t="str">
        <f>+NLInput!L8</f>
        <v>800 930-7555 Ext 6</v>
      </c>
      <c r="K32" s="102"/>
      <c r="L32" s="239"/>
    </row>
    <row r="33" spans="3:12" ht="12.75">
      <c r="C33" s="26"/>
      <c r="D33" s="1"/>
      <c r="E33" s="1"/>
      <c r="F33" s="1"/>
      <c r="G33" s="1"/>
      <c r="H33" s="1"/>
      <c r="I33" s="24" t="s">
        <v>189</v>
      </c>
      <c r="J33" s="1" t="str">
        <f>+NLInput!L10</f>
        <v>Jocelyn.MacDonald@Nationalleasing.com</v>
      </c>
      <c r="K33" s="1"/>
      <c r="L33" s="239"/>
    </row>
    <row r="34" spans="3:12" ht="15">
      <c r="C34" s="26"/>
      <c r="D34" s="290" t="s">
        <v>209</v>
      </c>
      <c r="E34" s="1"/>
      <c r="F34" s="1"/>
      <c r="G34" s="1"/>
      <c r="H34" s="1"/>
      <c r="I34" s="1"/>
      <c r="J34" s="1"/>
      <c r="K34" s="1"/>
      <c r="L34" s="239"/>
    </row>
    <row r="35" spans="3:12" ht="15">
      <c r="C35" s="26"/>
      <c r="D35" s="290" t="s">
        <v>36</v>
      </c>
      <c r="E35" s="1"/>
      <c r="F35" s="1"/>
      <c r="G35" s="1"/>
      <c r="H35" s="1"/>
      <c r="I35" s="1"/>
      <c r="J35" s="1"/>
      <c r="K35" s="1"/>
      <c r="L35" s="239"/>
    </row>
    <row r="36" spans="3:12" ht="13.5" thickBot="1">
      <c r="C36" s="31"/>
      <c r="D36" s="179"/>
      <c r="E36" s="179"/>
      <c r="F36" s="179"/>
      <c r="G36" s="179"/>
      <c r="H36" s="179"/>
      <c r="I36" s="179"/>
      <c r="J36" s="179"/>
      <c r="K36" s="179"/>
      <c r="L36" s="241"/>
    </row>
    <row r="37" spans="3:12" ht="12.75">
      <c r="C37" s="242"/>
      <c r="D37" s="242"/>
      <c r="E37" s="242"/>
      <c r="F37" s="242"/>
      <c r="G37" s="242"/>
      <c r="H37" s="242"/>
      <c r="I37" s="242"/>
      <c r="J37" s="242"/>
      <c r="K37" s="242"/>
      <c r="L37" s="242"/>
    </row>
    <row r="38" spans="3:12" ht="12.75">
      <c r="C38" s="242"/>
      <c r="D38" s="242"/>
      <c r="E38" s="242"/>
      <c r="F38" s="242"/>
      <c r="G38" s="242"/>
      <c r="H38" s="242"/>
      <c r="I38" s="242"/>
      <c r="J38" s="242"/>
      <c r="K38" s="242"/>
      <c r="L38" s="242"/>
    </row>
    <row r="39" spans="3:12" ht="12.75">
      <c r="C39" s="242"/>
      <c r="D39" s="242"/>
      <c r="E39" s="242"/>
      <c r="F39" s="242"/>
      <c r="G39" s="242"/>
      <c r="H39" s="242"/>
      <c r="I39" s="242"/>
      <c r="J39" s="242"/>
      <c r="K39" s="242"/>
      <c r="L39" s="242"/>
    </row>
    <row r="40" spans="3:12" ht="12.75">
      <c r="C40" s="242"/>
      <c r="D40" s="242"/>
      <c r="E40" s="242"/>
      <c r="F40" s="242"/>
      <c r="G40" s="242"/>
      <c r="H40" s="242"/>
      <c r="I40" s="242"/>
      <c r="J40" s="242"/>
      <c r="K40" s="242"/>
      <c r="L40" s="242"/>
    </row>
    <row r="41" spans="3:12" ht="12.75">
      <c r="C41" s="242"/>
      <c r="D41" s="242"/>
      <c r="E41" s="242"/>
      <c r="F41" s="242"/>
      <c r="G41" s="242"/>
      <c r="H41" s="242"/>
      <c r="I41" s="242"/>
      <c r="J41" s="242"/>
      <c r="K41" s="242"/>
      <c r="L41" s="242"/>
    </row>
    <row r="42" spans="3:12" ht="12.75">
      <c r="C42" s="242"/>
      <c r="D42" s="242"/>
      <c r="E42" s="242"/>
      <c r="F42" s="242"/>
      <c r="G42" s="242"/>
      <c r="H42" s="242"/>
      <c r="I42" s="242"/>
      <c r="J42" s="242"/>
      <c r="K42" s="242"/>
      <c r="L42" s="242"/>
    </row>
    <row r="43" spans="3:12" ht="12.75">
      <c r="C43" s="242"/>
      <c r="D43" s="242"/>
      <c r="E43" s="242"/>
      <c r="F43" s="242"/>
      <c r="G43" s="242"/>
      <c r="H43" s="242"/>
      <c r="I43" s="242"/>
      <c r="J43" s="242"/>
      <c r="K43" s="242"/>
      <c r="L43" s="242"/>
    </row>
    <row r="44" spans="3:12" ht="12.75">
      <c r="C44" s="242"/>
      <c r="D44" s="242"/>
      <c r="E44" s="242"/>
      <c r="F44" s="242"/>
      <c r="G44" s="242"/>
      <c r="H44" s="242"/>
      <c r="I44" s="242"/>
      <c r="J44" s="242"/>
      <c r="K44" s="242"/>
      <c r="L44" s="242"/>
    </row>
    <row r="45" spans="3:12" ht="12.75">
      <c r="C45" s="242"/>
      <c r="D45" s="242"/>
      <c r="E45" s="242"/>
      <c r="F45" s="242"/>
      <c r="G45" s="242"/>
      <c r="H45" s="242"/>
      <c r="I45" s="242"/>
      <c r="J45" s="242"/>
      <c r="K45" s="242"/>
      <c r="L45" s="242"/>
    </row>
    <row r="46" spans="3:12" ht="12.75">
      <c r="C46" s="242"/>
      <c r="D46" s="242"/>
      <c r="E46" s="242"/>
      <c r="F46" s="242"/>
      <c r="G46" s="242"/>
      <c r="H46" s="242"/>
      <c r="I46" s="242"/>
      <c r="J46" s="242"/>
      <c r="K46" s="242"/>
      <c r="L46" s="242"/>
    </row>
    <row r="47" spans="3:12" ht="12.75">
      <c r="C47" s="242"/>
      <c r="D47" s="242"/>
      <c r="E47" s="242"/>
      <c r="F47" s="242"/>
      <c r="G47" s="242"/>
      <c r="H47" s="242"/>
      <c r="I47" s="242"/>
      <c r="J47" s="242"/>
      <c r="K47" s="242"/>
      <c r="L47" s="242"/>
    </row>
    <row r="48" spans="3:12" ht="12.75">
      <c r="C48" s="242"/>
      <c r="D48" s="242"/>
      <c r="E48" s="242"/>
      <c r="F48" s="242"/>
      <c r="G48" s="242"/>
      <c r="H48" s="242"/>
      <c r="I48" s="242"/>
      <c r="J48" s="242"/>
      <c r="K48" s="242"/>
      <c r="L48" s="242"/>
    </row>
    <row r="49" spans="3:12" ht="12.75">
      <c r="C49" s="242"/>
      <c r="D49" s="242"/>
      <c r="E49" s="242"/>
      <c r="F49" s="242"/>
      <c r="G49" s="242"/>
      <c r="H49" s="242"/>
      <c r="I49" s="242"/>
      <c r="J49" s="242"/>
      <c r="K49" s="242"/>
      <c r="L49" s="242"/>
    </row>
    <row r="50" spans="3:12" ht="12.75">
      <c r="C50" s="242"/>
      <c r="D50" s="242"/>
      <c r="E50" s="242"/>
      <c r="F50" s="242"/>
      <c r="G50" s="242"/>
      <c r="H50" s="242"/>
      <c r="I50" s="242"/>
      <c r="J50" s="242"/>
      <c r="K50" s="242"/>
      <c r="L50" s="242"/>
    </row>
    <row r="51" spans="3:12" ht="12.75">
      <c r="C51" s="242"/>
      <c r="D51" s="242"/>
      <c r="E51" s="242"/>
      <c r="F51" s="242"/>
      <c r="G51" s="242"/>
      <c r="H51" s="242"/>
      <c r="I51" s="242"/>
      <c r="J51" s="242"/>
      <c r="K51" s="242"/>
      <c r="L51" s="242"/>
    </row>
    <row r="52" spans="3:12" ht="12.75">
      <c r="C52" s="242"/>
      <c r="D52" s="242"/>
      <c r="E52" s="242"/>
      <c r="F52" s="242"/>
      <c r="G52" s="242"/>
      <c r="H52" s="242"/>
      <c r="I52" s="242"/>
      <c r="J52" s="242"/>
      <c r="K52" s="242"/>
      <c r="L52" s="242"/>
    </row>
    <row r="53" spans="3:12" ht="12.75">
      <c r="C53" s="242"/>
      <c r="D53" s="242"/>
      <c r="E53" s="242"/>
      <c r="F53" s="242"/>
      <c r="G53" s="242"/>
      <c r="H53" s="242"/>
      <c r="I53" s="242"/>
      <c r="J53" s="242"/>
      <c r="K53" s="242"/>
      <c r="L53" s="242"/>
    </row>
    <row r="54" spans="3:12" ht="12.75">
      <c r="C54" s="242"/>
      <c r="D54" s="242"/>
      <c r="E54" s="242"/>
      <c r="F54" s="242"/>
      <c r="G54" s="242"/>
      <c r="H54" s="242"/>
      <c r="I54" s="242"/>
      <c r="J54" s="242"/>
      <c r="K54" s="242"/>
      <c r="L54" s="242"/>
    </row>
    <row r="55" spans="3:12" ht="12.75">
      <c r="C55" s="242"/>
      <c r="D55" s="242"/>
      <c r="E55" s="242"/>
      <c r="F55" s="242"/>
      <c r="G55" s="242"/>
      <c r="H55" s="242"/>
      <c r="I55" s="242"/>
      <c r="J55" s="242"/>
      <c r="K55" s="242"/>
      <c r="L55" s="242"/>
    </row>
    <row r="56" spans="3:12" ht="12.75">
      <c r="C56" s="242"/>
      <c r="D56" s="242"/>
      <c r="E56" s="242"/>
      <c r="F56" s="242"/>
      <c r="G56" s="242"/>
      <c r="H56" s="242"/>
      <c r="I56" s="242"/>
      <c r="J56" s="242"/>
      <c r="K56" s="242"/>
      <c r="L56" s="242"/>
    </row>
    <row r="57" spans="3:12" ht="12.75">
      <c r="C57" s="242"/>
      <c r="D57" s="242"/>
      <c r="E57" s="242"/>
      <c r="F57" s="242"/>
      <c r="G57" s="242"/>
      <c r="H57" s="242"/>
      <c r="I57" s="242"/>
      <c r="J57" s="242"/>
      <c r="K57" s="242"/>
      <c r="L57" s="242"/>
    </row>
    <row r="58" spans="3:12" ht="12.75">
      <c r="C58" s="242"/>
      <c r="D58" s="242"/>
      <c r="E58" s="242"/>
      <c r="F58" s="242"/>
      <c r="G58" s="242"/>
      <c r="H58" s="242"/>
      <c r="I58" s="242"/>
      <c r="J58" s="242"/>
      <c r="K58" s="242"/>
      <c r="L58" s="242"/>
    </row>
    <row r="59" spans="3:12" ht="12.75">
      <c r="C59" s="242"/>
      <c r="D59" s="242"/>
      <c r="E59" s="242"/>
      <c r="F59" s="242"/>
      <c r="G59" s="242"/>
      <c r="H59" s="242"/>
      <c r="I59" s="242"/>
      <c r="J59" s="242"/>
      <c r="K59" s="242"/>
      <c r="L59" s="242"/>
    </row>
    <row r="60" spans="3:12" ht="12.75">
      <c r="C60" s="242"/>
      <c r="D60" s="242"/>
      <c r="E60" s="242"/>
      <c r="F60" s="242"/>
      <c r="G60" s="242"/>
      <c r="H60" s="242"/>
      <c r="I60" s="242"/>
      <c r="J60" s="242"/>
      <c r="K60" s="242"/>
      <c r="L60" s="242"/>
    </row>
    <row r="61" spans="3:12" ht="12.75">
      <c r="C61" s="242"/>
      <c r="D61" s="242"/>
      <c r="E61" s="242"/>
      <c r="F61" s="242"/>
      <c r="G61" s="242"/>
      <c r="H61" s="242"/>
      <c r="I61" s="242"/>
      <c r="J61" s="242"/>
      <c r="K61" s="242"/>
      <c r="L61" s="242"/>
    </row>
    <row r="62" spans="3:12" ht="12.75">
      <c r="C62" s="242"/>
      <c r="D62" s="242"/>
      <c r="E62" s="242"/>
      <c r="F62" s="242"/>
      <c r="G62" s="242"/>
      <c r="H62" s="242"/>
      <c r="I62" s="242"/>
      <c r="J62" s="242"/>
      <c r="K62" s="242"/>
      <c r="L62" s="242"/>
    </row>
    <row r="63" spans="3:12" ht="12.75">
      <c r="C63" s="242"/>
      <c r="D63" s="242"/>
      <c r="E63" s="242"/>
      <c r="F63" s="242"/>
      <c r="G63" s="242"/>
      <c r="H63" s="242"/>
      <c r="I63" s="242"/>
      <c r="J63" s="242"/>
      <c r="K63" s="242"/>
      <c r="L63" s="242"/>
    </row>
    <row r="64" spans="3:12" ht="12.75">
      <c r="C64" s="242"/>
      <c r="D64" s="242"/>
      <c r="E64" s="242"/>
      <c r="F64" s="242"/>
      <c r="G64" s="242"/>
      <c r="H64" s="242"/>
      <c r="I64" s="242"/>
      <c r="J64" s="242"/>
      <c r="K64" s="242"/>
      <c r="L64" s="242"/>
    </row>
    <row r="65" s="242" customFormat="1" ht="12.75"/>
    <row r="66" s="242" customFormat="1" ht="12.75"/>
    <row r="67" s="242" customFormat="1" ht="12.75"/>
    <row r="68" s="242" customFormat="1" ht="12.75"/>
    <row r="69" s="242" customFormat="1" ht="12.75"/>
    <row r="70" s="242" customFormat="1" ht="12.75"/>
    <row r="71" s="242" customFormat="1" ht="12.75"/>
    <row r="72" s="242" customFormat="1" ht="12.75"/>
    <row r="73" s="242" customFormat="1" ht="12.75"/>
    <row r="74" s="242" customFormat="1" ht="12.75"/>
    <row r="75" s="242" customFormat="1" ht="12.75"/>
    <row r="76" s="242" customFormat="1" ht="12.75"/>
    <row r="77" s="242" customFormat="1" ht="12.75"/>
    <row r="78" s="242" customFormat="1" ht="12.75"/>
    <row r="79" s="242" customFormat="1" ht="12.75"/>
    <row r="80" s="242" customFormat="1" ht="12.75"/>
    <row r="81" s="242" customFormat="1" ht="12.75"/>
    <row r="82" s="242" customFormat="1" ht="12.75"/>
    <row r="83" s="242" customFormat="1" ht="12.75"/>
    <row r="84" s="242" customFormat="1" ht="12.75"/>
    <row r="85" s="242" customFormat="1" ht="12.75"/>
    <row r="86" s="242" customFormat="1" ht="12.75"/>
    <row r="87" s="242" customFormat="1" ht="12.75"/>
    <row r="88" s="242" customFormat="1" ht="12.75"/>
    <row r="89" s="242" customFormat="1" ht="12.75"/>
    <row r="90" s="242" customFormat="1" ht="12.75"/>
    <row r="91" s="242" customFormat="1" ht="12.75"/>
    <row r="92" s="242" customFormat="1" ht="12.75"/>
    <row r="93" s="242" customFormat="1" ht="12.75"/>
    <row r="94" s="242" customFormat="1" ht="12.75"/>
    <row r="95" s="242" customFormat="1" ht="12.75"/>
    <row r="96" s="242" customFormat="1" ht="12.75"/>
    <row r="97" s="242" customFormat="1" ht="12.75"/>
    <row r="98" s="242" customFormat="1" ht="12.75"/>
    <row r="99" s="242" customFormat="1" ht="12.75"/>
    <row r="100" s="242" customFormat="1" ht="12.75"/>
    <row r="101" s="242" customFormat="1" ht="12.75"/>
    <row r="102" s="242" customFormat="1" ht="12.75"/>
    <row r="103" s="242" customFormat="1" ht="12.75"/>
    <row r="104" s="242" customFormat="1" ht="12.75"/>
    <row r="105" s="242" customFormat="1" ht="12.75"/>
    <row r="106" s="242" customFormat="1" ht="12.75"/>
    <row r="107" s="242" customFormat="1" ht="12.75"/>
    <row r="108" s="242" customFormat="1" ht="12.75"/>
    <row r="109" s="242" customFormat="1" ht="12.75"/>
    <row r="110" s="242" customFormat="1" ht="12.75"/>
    <row r="111" s="242" customFormat="1" ht="12.75"/>
    <row r="112" s="242" customFormat="1" ht="12.75"/>
    <row r="113" s="242" customFormat="1" ht="12.75"/>
    <row r="114" s="242" customFormat="1" ht="12.75"/>
    <row r="115" s="242" customFormat="1" ht="12.75"/>
    <row r="116" s="242" customFormat="1" ht="12.75"/>
    <row r="117" s="242" customFormat="1" ht="12.75"/>
    <row r="118" s="242" customFormat="1" ht="12.75"/>
    <row r="119" s="242" customFormat="1" ht="12.75"/>
    <row r="120" s="242" customFormat="1" ht="12.75"/>
    <row r="121" s="242" customFormat="1" ht="12.75"/>
    <row r="122" s="242" customFormat="1" ht="12.75"/>
    <row r="123" s="242" customFormat="1" ht="12.75"/>
    <row r="124" s="242" customFormat="1" ht="12.75"/>
    <row r="125" s="242" customFormat="1" ht="12.75"/>
    <row r="126" s="242" customFormat="1" ht="12.75"/>
    <row r="127" s="242" customFormat="1" ht="12.75"/>
    <row r="128" s="242" customFormat="1" ht="12.75"/>
    <row r="129" s="242" customFormat="1" ht="12.75"/>
    <row r="130" s="242" customFormat="1" ht="12.75"/>
    <row r="131" s="242" customFormat="1" ht="12.75"/>
    <row r="132" s="242" customFormat="1" ht="12.75"/>
    <row r="133" s="242" customFormat="1" ht="12.75"/>
    <row r="134" s="242" customFormat="1" ht="12.75"/>
    <row r="135" s="242" customFormat="1" ht="12.75"/>
    <row r="136" s="242" customFormat="1" ht="12.75"/>
    <row r="137" s="242" customFormat="1" ht="12.75"/>
    <row r="138" s="242" customFormat="1" ht="12.75"/>
    <row r="139" s="242" customFormat="1" ht="12.75"/>
    <row r="140" s="242" customFormat="1" ht="12.75"/>
    <row r="141" s="242" customFormat="1" ht="12.75"/>
    <row r="142" s="242" customFormat="1" ht="12.75"/>
    <row r="143" s="242" customFormat="1" ht="12.75"/>
    <row r="144" s="242" customFormat="1" ht="12.75"/>
    <row r="145" s="242" customFormat="1" ht="12.75"/>
    <row r="146" s="242" customFormat="1" ht="12.75"/>
    <row r="147" s="242" customFormat="1" ht="12.75"/>
    <row r="148" s="242" customFormat="1" ht="12.75"/>
    <row r="149" s="242" customFormat="1" ht="12.75"/>
    <row r="150" s="242" customFormat="1" ht="12.75"/>
    <row r="151" s="242" customFormat="1" ht="12.75"/>
    <row r="152" s="242" customFormat="1" ht="12.75"/>
    <row r="153" s="242" customFormat="1" ht="12.75"/>
    <row r="154" s="242" customFormat="1" ht="12.75"/>
    <row r="155" s="242" customFormat="1" ht="12.75"/>
    <row r="156" s="242" customFormat="1" ht="12.75"/>
    <row r="157" s="242" customFormat="1" ht="12.75"/>
    <row r="158" s="242" customFormat="1" ht="12.75"/>
    <row r="159" s="242" customFormat="1" ht="12.75"/>
    <row r="160" s="242" customFormat="1" ht="12.75"/>
    <row r="161" s="242" customFormat="1" ht="12.75"/>
    <row r="162" s="242" customFormat="1" ht="12.75"/>
    <row r="163" s="242" customFormat="1" ht="12.75"/>
    <row r="164" s="242" customFormat="1" ht="12.75"/>
    <row r="165" s="242" customFormat="1" ht="12.75"/>
    <row r="166" s="242" customFormat="1" ht="12.75"/>
    <row r="167" s="242" customFormat="1" ht="12.75"/>
    <row r="168" s="242" customFormat="1" ht="12.75"/>
    <row r="169" s="242" customFormat="1" ht="12.75"/>
    <row r="170" s="242" customFormat="1" ht="12.75"/>
    <row r="171" s="242" customFormat="1" ht="12.75"/>
    <row r="172" s="242" customFormat="1" ht="12.75"/>
    <row r="173" s="242" customFormat="1" ht="12.75"/>
    <row r="174" s="242" customFormat="1" ht="12.75"/>
    <row r="175" s="242" customFormat="1" ht="12.75"/>
    <row r="176" s="242" customFormat="1" ht="12.75"/>
    <row r="177" s="242" customFormat="1" ht="12.75"/>
    <row r="178" s="242" customFormat="1" ht="12.75"/>
    <row r="179" s="242" customFormat="1" ht="12.75"/>
    <row r="180" s="242" customFormat="1" ht="12.75"/>
    <row r="181" s="242" customFormat="1" ht="12.75"/>
    <row r="182" s="242" customFormat="1" ht="12.75"/>
    <row r="183" s="242" customFormat="1" ht="12.75"/>
    <row r="184" s="242" customFormat="1" ht="12.75"/>
    <row r="185" s="242" customFormat="1" ht="12.75"/>
    <row r="186" s="242" customFormat="1" ht="12.75"/>
    <row r="187" s="242" customFormat="1" ht="12.75"/>
    <row r="188" s="242" customFormat="1" ht="12.75"/>
    <row r="189" s="242" customFormat="1" ht="12.75"/>
    <row r="190" s="242" customFormat="1" ht="12.75"/>
    <row r="191" s="242" customFormat="1" ht="12.75"/>
    <row r="192" s="242" customFormat="1" ht="12.75"/>
    <row r="193" s="242" customFormat="1" ht="12.75"/>
    <row r="194" s="242" customFormat="1" ht="12.75"/>
    <row r="195" s="242" customFormat="1" ht="12.75"/>
    <row r="196" s="242" customFormat="1" ht="12.75"/>
    <row r="197" s="242" customFormat="1" ht="12.75"/>
    <row r="198" s="242" customFormat="1" ht="12.75"/>
    <row r="199" s="242" customFormat="1" ht="12.75"/>
    <row r="200" s="242" customFormat="1" ht="12.75"/>
    <row r="201" s="242" customFormat="1" ht="12.75"/>
    <row r="202" s="242" customFormat="1" ht="12.75"/>
    <row r="203" s="242" customFormat="1" ht="12.75"/>
    <row r="204" s="242" customFormat="1" ht="12.75"/>
    <row r="205" s="242" customFormat="1" ht="12.75"/>
    <row r="206" s="242" customFormat="1" ht="12.75"/>
    <row r="207" s="242" customFormat="1" ht="12.75"/>
    <row r="208" s="242" customFormat="1" ht="12.75"/>
    <row r="209" s="242" customFormat="1" ht="12.75"/>
    <row r="210" s="242" customFormat="1" ht="12.75"/>
    <row r="211" s="242" customFormat="1" ht="12.75"/>
    <row r="212" s="242" customFormat="1" ht="12.75"/>
    <row r="213" s="242" customFormat="1" ht="12.75"/>
    <row r="214" s="242" customFormat="1" ht="12.75"/>
    <row r="215" s="242" customFormat="1" ht="12.75"/>
    <row r="216" s="242" customFormat="1" ht="12.75"/>
    <row r="217" s="242" customFormat="1" ht="12.75"/>
    <row r="218" s="242" customFormat="1" ht="12.75"/>
    <row r="219" s="242" customFormat="1" ht="12.75"/>
    <row r="220" s="242" customFormat="1" ht="12.75"/>
    <row r="221" s="242" customFormat="1" ht="12.75"/>
    <row r="222" s="242" customFormat="1" ht="12.75"/>
    <row r="223" s="242" customFormat="1" ht="12.75"/>
    <row r="224" s="242" customFormat="1" ht="12.75"/>
    <row r="225" s="242" customFormat="1" ht="12.75"/>
    <row r="226" s="242" customFormat="1" ht="12.75"/>
    <row r="227" s="242" customFormat="1" ht="12.75"/>
    <row r="228" s="242" customFormat="1" ht="12.75"/>
    <row r="229" s="242" customFormat="1" ht="12.75"/>
    <row r="230" s="242" customFormat="1" ht="12.75"/>
    <row r="231" s="242" customFormat="1" ht="12.75"/>
    <row r="232" s="242" customFormat="1" ht="12.75"/>
    <row r="233" s="242" customFormat="1" ht="12.75"/>
    <row r="234" s="242" customFormat="1" ht="12.75"/>
    <row r="235" s="242" customFormat="1" ht="12.75"/>
    <row r="236" s="242" customFormat="1" ht="12.75"/>
    <row r="237" s="242" customFormat="1" ht="12.75"/>
    <row r="238" s="242" customFormat="1" ht="12.75"/>
    <row r="239" s="242" customFormat="1" ht="12.75"/>
    <row r="240" s="242" customFormat="1" ht="12.75"/>
    <row r="241" s="242" customFormat="1" ht="12.75"/>
    <row r="242" s="242" customFormat="1" ht="12.75"/>
    <row r="243" s="242" customFormat="1" ht="12.75"/>
    <row r="244" s="242" customFormat="1" ht="12.75"/>
    <row r="245" s="242" customFormat="1" ht="12.75"/>
    <row r="246" s="242" customFormat="1" ht="12.75"/>
    <row r="247" s="242" customFormat="1" ht="12.75"/>
    <row r="248" s="242" customFormat="1" ht="12.75"/>
    <row r="249" s="242" customFormat="1" ht="12.75"/>
    <row r="250" s="242" customFormat="1" ht="12.75"/>
    <row r="251" s="242" customFormat="1" ht="12.75"/>
    <row r="252" s="242" customFormat="1" ht="12.75"/>
    <row r="253" s="242" customFormat="1" ht="12.75"/>
    <row r="254" s="242" customFormat="1" ht="12.75"/>
    <row r="255" s="242" customFormat="1" ht="12.75"/>
    <row r="256" s="242" customFormat="1" ht="12.75"/>
    <row r="257" s="242" customFormat="1" ht="12.75"/>
    <row r="258" s="242" customFormat="1" ht="12.75"/>
    <row r="259" s="242" customFormat="1" ht="12.75"/>
    <row r="260" s="242" customFormat="1" ht="12.75"/>
    <row r="261" s="242" customFormat="1" ht="12.75"/>
    <row r="262" s="242" customFormat="1" ht="12.75"/>
    <row r="263" s="242" customFormat="1" ht="12.75"/>
    <row r="264" s="242" customFormat="1" ht="12.75"/>
    <row r="265" s="242" customFormat="1" ht="12.75"/>
    <row r="266" s="242" customFormat="1" ht="12.75"/>
    <row r="267" s="242" customFormat="1" ht="12.75"/>
    <row r="268" s="242" customFormat="1" ht="12.75"/>
    <row r="269" s="242" customFormat="1" ht="12.75"/>
    <row r="270" s="242" customFormat="1" ht="12.75"/>
    <row r="271" s="242" customFormat="1" ht="12.75"/>
    <row r="272" s="242" customFormat="1" ht="12.75"/>
    <row r="273" s="242" customFormat="1" ht="12.75"/>
    <row r="274" s="242" customFormat="1" ht="12.75"/>
    <row r="275" s="242" customFormat="1" ht="12.75"/>
    <row r="276" s="242" customFormat="1" ht="12.75"/>
    <row r="277" s="242" customFormat="1" ht="12.75"/>
    <row r="278" s="242" customFormat="1" ht="12.75"/>
    <row r="279" s="242" customFormat="1" ht="12.75"/>
    <row r="280" s="242" customFormat="1" ht="12.75"/>
    <row r="281" s="242" customFormat="1" ht="12.75"/>
    <row r="282" s="242" customFormat="1" ht="12.75"/>
    <row r="283" s="242" customFormat="1" ht="12.75"/>
    <row r="284" s="242" customFormat="1" ht="12.75"/>
    <row r="285" s="242" customFormat="1" ht="12.75"/>
    <row r="286" s="242" customFormat="1" ht="12.75"/>
    <row r="287" s="242" customFormat="1" ht="12.75"/>
    <row r="288" s="242" customFormat="1" ht="12.75"/>
    <row r="289" s="242" customFormat="1" ht="12.75"/>
    <row r="290" s="242" customFormat="1" ht="12.75"/>
    <row r="291" s="242" customFormat="1" ht="12.75"/>
    <row r="292" s="242" customFormat="1" ht="12.75"/>
    <row r="293" s="242" customFormat="1" ht="12.75"/>
    <row r="294" s="242" customFormat="1" ht="12.75"/>
    <row r="295" s="242" customFormat="1" ht="12.75"/>
    <row r="296" s="242" customFormat="1" ht="12.75"/>
    <row r="297" s="242" customFormat="1" ht="12.75"/>
    <row r="298" s="242" customFormat="1" ht="12.75"/>
    <row r="299" s="242" customFormat="1" ht="12.75"/>
    <row r="300" s="242" customFormat="1" ht="12.75"/>
    <row r="301" s="242" customFormat="1" ht="12.75"/>
    <row r="302" s="242" customFormat="1" ht="12.75"/>
    <row r="303" s="242" customFormat="1" ht="12.75"/>
    <row r="304" s="242" customFormat="1" ht="12.75"/>
    <row r="305" s="242" customFormat="1" ht="12.75"/>
    <row r="306" s="242" customFormat="1" ht="12.75"/>
    <row r="307" s="242" customFormat="1" ht="12.75"/>
    <row r="308" s="242" customFormat="1" ht="12.75"/>
    <row r="309" s="242" customFormat="1" ht="12.75"/>
    <row r="310" s="242" customFormat="1" ht="12.75"/>
    <row r="311" s="242" customFormat="1" ht="12.75"/>
    <row r="312" s="242" customFormat="1" ht="12.75"/>
    <row r="313" s="242" customFormat="1" ht="12.75"/>
    <row r="314" s="242" customFormat="1" ht="12.75"/>
    <row r="315" s="242" customFormat="1" ht="12.75"/>
    <row r="316" s="242" customFormat="1" ht="12.75"/>
    <row r="317" s="242" customFormat="1" ht="12.75"/>
    <row r="318" s="242" customFormat="1" ht="12.75"/>
    <row r="319" s="242" customFormat="1" ht="12.75"/>
    <row r="320" s="242" customFormat="1" ht="12.75"/>
    <row r="321" s="242" customFormat="1" ht="12.75"/>
    <row r="322" s="242" customFormat="1" ht="12.75"/>
    <row r="323" s="242" customFormat="1" ht="12.75"/>
    <row r="324" s="242" customFormat="1" ht="12.75"/>
    <row r="325" s="242" customFormat="1" ht="12.75"/>
    <row r="326" s="242" customFormat="1" ht="12.75"/>
    <row r="327" s="242" customFormat="1" ht="12.75"/>
    <row r="328" s="242" customFormat="1" ht="12.75"/>
    <row r="329" s="242" customFormat="1" ht="12.75"/>
    <row r="330" s="242" customFormat="1" ht="12.75"/>
    <row r="331" s="242" customFormat="1" ht="12.75"/>
    <row r="332" s="242" customFormat="1" ht="12.75"/>
    <row r="333" s="242" customFormat="1" ht="12.75"/>
    <row r="334" s="242" customFormat="1" ht="12.75"/>
    <row r="335" s="242" customFormat="1" ht="12.75"/>
    <row r="336" s="242" customFormat="1" ht="12.75"/>
    <row r="337" s="242" customFormat="1" ht="12.75"/>
    <row r="338" s="242" customFormat="1" ht="12.75"/>
    <row r="339" s="242" customFormat="1" ht="12.75"/>
    <row r="340" s="242" customFormat="1" ht="12.75"/>
    <row r="341" s="242" customFormat="1" ht="12.75"/>
    <row r="342" s="242" customFormat="1" ht="12.75"/>
    <row r="343" s="242" customFormat="1" ht="12.75"/>
    <row r="344" s="242" customFormat="1" ht="12.75"/>
    <row r="345" s="242" customFormat="1" ht="12.75"/>
    <row r="346" s="242" customFormat="1" ht="12.75"/>
    <row r="347" s="242" customFormat="1" ht="12.75"/>
    <row r="348" s="242" customFormat="1" ht="12.75"/>
    <row r="349" s="242" customFormat="1" ht="12.75"/>
    <row r="350" s="242" customFormat="1" ht="12.75"/>
    <row r="351" s="242" customFormat="1" ht="12.75"/>
    <row r="352" s="242" customFormat="1" ht="12.75"/>
    <row r="353" s="242" customFormat="1" ht="12.75"/>
    <row r="354" s="242" customFormat="1" ht="12.75"/>
    <row r="355" s="242" customFormat="1" ht="12.75"/>
    <row r="356" s="242" customFormat="1" ht="12.75"/>
    <row r="357" s="242" customFormat="1" ht="12.75"/>
    <row r="358" s="242" customFormat="1" ht="12.75"/>
    <row r="359" s="242" customFormat="1" ht="12.75"/>
    <row r="360" s="242" customFormat="1" ht="12.75"/>
    <row r="361" s="242" customFormat="1" ht="12.75"/>
    <row r="362" s="242" customFormat="1" ht="12.75"/>
    <row r="363" s="242" customFormat="1" ht="12.75"/>
    <row r="364" s="242" customFormat="1" ht="12.75"/>
    <row r="365" s="242" customFormat="1" ht="12.75"/>
    <row r="366" s="242" customFormat="1" ht="12.75"/>
    <row r="367" s="242" customFormat="1" ht="12.75"/>
    <row r="368" s="242" customFormat="1" ht="12.75"/>
    <row r="369" s="242" customFormat="1" ht="12.75"/>
    <row r="370" s="242" customFormat="1" ht="12.75"/>
    <row r="371" s="242" customFormat="1" ht="12.75"/>
    <row r="372" s="242" customFormat="1" ht="12.75"/>
    <row r="373" s="242" customFormat="1" ht="12.75"/>
    <row r="374" s="242" customFormat="1" ht="12.75"/>
    <row r="375" s="242" customFormat="1" ht="12.75"/>
    <row r="376" s="242" customFormat="1" ht="12.75"/>
    <row r="377" s="242" customFormat="1" ht="12.75"/>
    <row r="378" s="242" customFormat="1" ht="12.75"/>
    <row r="379" s="242" customFormat="1" ht="12.75"/>
    <row r="380" s="242" customFormat="1" ht="12.75"/>
    <row r="381" s="242" customFormat="1" ht="12.75"/>
    <row r="382" s="242" customFormat="1" ht="12.75"/>
    <row r="383" s="242" customFormat="1" ht="12.75"/>
    <row r="384" s="242" customFormat="1" ht="12.75"/>
    <row r="385" s="242" customFormat="1" ht="12.75"/>
    <row r="386" s="242" customFormat="1" ht="12.75"/>
    <row r="387" s="242" customFormat="1" ht="12.75"/>
    <row r="388" s="242" customFormat="1" ht="12.75"/>
    <row r="389" s="242" customFormat="1" ht="12.75"/>
    <row r="390" s="242" customFormat="1" ht="12.75"/>
    <row r="391" s="242" customFormat="1" ht="12.75"/>
    <row r="392" s="242" customFormat="1" ht="12.75"/>
    <row r="393" s="242" customFormat="1" ht="12.75"/>
    <row r="394" s="242" customFormat="1" ht="12.75"/>
    <row r="395" s="242" customFormat="1" ht="12.75"/>
    <row r="396" s="242" customFormat="1" ht="12.75"/>
    <row r="397" s="242" customFormat="1" ht="12.75"/>
    <row r="398" s="242" customFormat="1" ht="12.75"/>
    <row r="399" s="242" customFormat="1" ht="12.75"/>
    <row r="400" s="242" customFormat="1" ht="12.75"/>
    <row r="401" s="242" customFormat="1" ht="12.75"/>
    <row r="402" s="242" customFormat="1" ht="12.75"/>
    <row r="403" s="242" customFormat="1" ht="12.75"/>
    <row r="404" s="242" customFormat="1" ht="12.75"/>
    <row r="405" s="242" customFormat="1" ht="12.75"/>
    <row r="406" s="242" customFormat="1" ht="12.75"/>
    <row r="407" s="242" customFormat="1" ht="12.75"/>
    <row r="408" s="242" customFormat="1" ht="12.75"/>
    <row r="409" s="242" customFormat="1" ht="12.75"/>
    <row r="410" s="242" customFormat="1" ht="12.75"/>
    <row r="411" s="242" customFormat="1" ht="12.75"/>
    <row r="412" s="242" customFormat="1" ht="12.75"/>
    <row r="413" s="242" customFormat="1" ht="12.75"/>
    <row r="414" s="242" customFormat="1" ht="12.75"/>
    <row r="415" s="242" customFormat="1" ht="12.75"/>
    <row r="416" s="242" customFormat="1" ht="12.75"/>
    <row r="417" s="242" customFormat="1" ht="12.75"/>
    <row r="418" s="242" customFormat="1" ht="12.75"/>
    <row r="419" s="242" customFormat="1" ht="12.75"/>
    <row r="420" s="242" customFormat="1" ht="12.75"/>
    <row r="421" s="242" customFormat="1" ht="12.75"/>
    <row r="422" s="242" customFormat="1" ht="12.75"/>
    <row r="423" s="242" customFormat="1" ht="12.75"/>
    <row r="424" s="242" customFormat="1" ht="12.75"/>
    <row r="425" s="242" customFormat="1" ht="12.75"/>
    <row r="426" s="242" customFormat="1" ht="12.75"/>
    <row r="427" s="242" customFormat="1" ht="12.75"/>
    <row r="428" s="242" customFormat="1" ht="12.75"/>
    <row r="429" s="242" customFormat="1" ht="12.75"/>
    <row r="430" s="242" customFormat="1" ht="12.75"/>
    <row r="431" s="242" customFormat="1" ht="12.75"/>
    <row r="432" s="242" customFormat="1" ht="12.75"/>
    <row r="433" s="242" customFormat="1" ht="12.75"/>
    <row r="434" s="242" customFormat="1" ht="12.75"/>
    <row r="435" s="242" customFormat="1" ht="12.75"/>
    <row r="436" s="242" customFormat="1" ht="12.75"/>
    <row r="437" s="242" customFormat="1" ht="12.75"/>
    <row r="438" s="242" customFormat="1" ht="12.75"/>
    <row r="439" s="242" customFormat="1" ht="12.75"/>
    <row r="440" s="242" customFormat="1" ht="12.75"/>
    <row r="441" s="242" customFormat="1" ht="12.75"/>
    <row r="442" s="242" customFormat="1" ht="12.75"/>
    <row r="443" s="242" customFormat="1" ht="12.75"/>
    <row r="444" s="242" customFormat="1" ht="12.75"/>
    <row r="445" s="242" customFormat="1" ht="12.75"/>
    <row r="446" s="242" customFormat="1" ht="12.75"/>
    <row r="447" s="242" customFormat="1" ht="12.75"/>
    <row r="448" s="242" customFormat="1" ht="12.75"/>
    <row r="449" s="242" customFormat="1" ht="12.75"/>
    <row r="450" s="242" customFormat="1" ht="12.75"/>
    <row r="451" s="242" customFormat="1" ht="12.75"/>
    <row r="452" s="242" customFormat="1" ht="12.75"/>
    <row r="453" s="242" customFormat="1" ht="12.75"/>
    <row r="454" s="242" customFormat="1" ht="12.75"/>
    <row r="455" s="242" customFormat="1" ht="12.75"/>
    <row r="456" s="242" customFormat="1" ht="12.75"/>
    <row r="457" s="242" customFormat="1" ht="12.75"/>
    <row r="458" s="242" customFormat="1" ht="12.75"/>
    <row r="459" s="242" customFormat="1" ht="12.75"/>
    <row r="460" s="242" customFormat="1" ht="12.75"/>
    <row r="461" s="242" customFormat="1" ht="12.75"/>
    <row r="462" s="242" customFormat="1" ht="12.75"/>
    <row r="463" s="242" customFormat="1" ht="12.75"/>
    <row r="464" s="242" customFormat="1" ht="12.75"/>
    <row r="465" s="242" customFormat="1" ht="12.75"/>
    <row r="466" s="242" customFormat="1" ht="12.75"/>
    <row r="467" s="242" customFormat="1" ht="12.75"/>
    <row r="468" s="242" customFormat="1" ht="12.75"/>
    <row r="469" s="242" customFormat="1" ht="12.75"/>
    <row r="470" s="242" customFormat="1" ht="12.75"/>
    <row r="471" s="242" customFormat="1" ht="12.75"/>
    <row r="472" s="242" customFormat="1" ht="12.75"/>
    <row r="473" s="242" customFormat="1" ht="12.75"/>
    <row r="474" s="242" customFormat="1" ht="12.75"/>
    <row r="475" s="242" customFormat="1" ht="12.75"/>
    <row r="476" s="242" customFormat="1" ht="12.75"/>
    <row r="477" s="242" customFormat="1" ht="12.75"/>
    <row r="478" s="242" customFormat="1" ht="12.75"/>
    <row r="479" s="242" customFormat="1" ht="12.75"/>
    <row r="480" s="242" customFormat="1" ht="12.75"/>
    <row r="481" s="242" customFormat="1" ht="12.75"/>
    <row r="482" s="242" customFormat="1" ht="12.75"/>
    <row r="483" s="242" customFormat="1" ht="12.75"/>
    <row r="484" s="242" customFormat="1" ht="12.75"/>
    <row r="485" s="242" customFormat="1" ht="12.75"/>
    <row r="486" s="242" customFormat="1" ht="12.75"/>
    <row r="487" s="242" customFormat="1" ht="12.75"/>
    <row r="488" s="242" customFormat="1" ht="12.75"/>
    <row r="489" s="242" customFormat="1" ht="12.75"/>
    <row r="490" s="242" customFormat="1" ht="12.75"/>
    <row r="491" s="242" customFormat="1" ht="12.75"/>
    <row r="492" s="242" customFormat="1" ht="12.75"/>
    <row r="493" s="242" customFormat="1" ht="12.75"/>
    <row r="494" s="242" customFormat="1" ht="12.75"/>
    <row r="495" s="242" customFormat="1" ht="12.75"/>
    <row r="496" s="242" customFormat="1" ht="12.75"/>
    <row r="497" s="242" customFormat="1" ht="12.75"/>
    <row r="498" s="242" customFormat="1" ht="12.75"/>
    <row r="499" s="242" customFormat="1" ht="12.75"/>
    <row r="500" s="242" customFormat="1" ht="12.75"/>
    <row r="501" s="242" customFormat="1" ht="12.75"/>
    <row r="502" s="242" customFormat="1" ht="12.75"/>
    <row r="503" s="242" customFormat="1" ht="12.75"/>
    <row r="504" s="242" customFormat="1" ht="12.75"/>
    <row r="505" s="242" customFormat="1" ht="12.75"/>
    <row r="506" s="242" customFormat="1" ht="12.75"/>
    <row r="507" s="242" customFormat="1" ht="12.75"/>
    <row r="508" s="242" customFormat="1" ht="12.75"/>
    <row r="509" s="242" customFormat="1" ht="12.75"/>
    <row r="510" s="242" customFormat="1" ht="12.75"/>
    <row r="511" s="242" customFormat="1" ht="12.75"/>
    <row r="512" s="242" customFormat="1" ht="12.75"/>
    <row r="513" s="242" customFormat="1" ht="12.75"/>
    <row r="514" s="242" customFormat="1" ht="12.75"/>
    <row r="515" s="242" customFormat="1" ht="12.75"/>
    <row r="516" s="242" customFormat="1" ht="12.75"/>
    <row r="517" s="242" customFormat="1" ht="12.75"/>
    <row r="518" s="242" customFormat="1" ht="12.75"/>
    <row r="519" s="242" customFormat="1" ht="12.75"/>
    <row r="520" s="242" customFormat="1" ht="12.75"/>
    <row r="521" s="242" customFormat="1" ht="12.75"/>
    <row r="522" s="242" customFormat="1" ht="12.75"/>
    <row r="523" s="242" customFormat="1" ht="12.75"/>
    <row r="524" s="242" customFormat="1" ht="12.75"/>
    <row r="525" s="242" customFormat="1" ht="12.75"/>
    <row r="526" s="242" customFormat="1" ht="12.75"/>
    <row r="527" s="242" customFormat="1" ht="12.75"/>
    <row r="528" s="242" customFormat="1" ht="12.75"/>
    <row r="529" s="242" customFormat="1" ht="12.75"/>
    <row r="530" s="242" customFormat="1" ht="12.75"/>
    <row r="531" s="242" customFormat="1" ht="12.75"/>
    <row r="532" s="242" customFormat="1" ht="12.75"/>
    <row r="533" s="242" customFormat="1" ht="12.75"/>
    <row r="534" s="242" customFormat="1" ht="12.75"/>
    <row r="535" s="242" customFormat="1" ht="12.75"/>
    <row r="536" s="242" customFormat="1" ht="12.75"/>
    <row r="537" s="242" customFormat="1" ht="12.75"/>
    <row r="538" s="242" customFormat="1" ht="12.75"/>
    <row r="539" s="242" customFormat="1" ht="12.75"/>
    <row r="540" s="242" customFormat="1" ht="12.75"/>
    <row r="541" s="242" customFormat="1" ht="12.75"/>
    <row r="542" s="242" customFormat="1" ht="12.75"/>
    <row r="543" s="242" customFormat="1" ht="12.75"/>
    <row r="544" s="242" customFormat="1" ht="12.75"/>
    <row r="545" s="242" customFormat="1" ht="12.75"/>
    <row r="546" s="242" customFormat="1" ht="12.75"/>
    <row r="547" s="242" customFormat="1" ht="12.75"/>
    <row r="548" s="242" customFormat="1" ht="12.75"/>
    <row r="549" s="242" customFormat="1" ht="12.75"/>
    <row r="550" s="242" customFormat="1" ht="12.75"/>
    <row r="551" s="242" customFormat="1" ht="12.75"/>
    <row r="552" s="242" customFormat="1" ht="12.75"/>
    <row r="553" s="242" customFormat="1" ht="12.75"/>
    <row r="554" s="242" customFormat="1" ht="12.75"/>
    <row r="555" s="242" customFormat="1" ht="12.75"/>
    <row r="556" s="242" customFormat="1" ht="12.75"/>
    <row r="557" s="242" customFormat="1" ht="12.75"/>
    <row r="558" s="242" customFormat="1" ht="12.75"/>
    <row r="559" s="242" customFormat="1" ht="12.75"/>
    <row r="560" s="242" customFormat="1" ht="12.75"/>
    <row r="561" s="242" customFormat="1" ht="12.75"/>
    <row r="562" s="242" customFormat="1" ht="12.75"/>
    <row r="563" s="242" customFormat="1" ht="12.75"/>
    <row r="564" s="242" customFormat="1" ht="12.75"/>
    <row r="565" s="242" customFormat="1" ht="12.75"/>
    <row r="566" s="242" customFormat="1" ht="12.75"/>
    <row r="567" s="242" customFormat="1" ht="12.75"/>
    <row r="568" s="242" customFormat="1" ht="12.75"/>
    <row r="569" s="242" customFormat="1" ht="12.75"/>
    <row r="570" s="242" customFormat="1" ht="12.75"/>
    <row r="571" s="242" customFormat="1" ht="12.75"/>
    <row r="572" s="242" customFormat="1" ht="12.75"/>
    <row r="573" s="242" customFormat="1" ht="12.75"/>
    <row r="574" s="242" customFormat="1" ht="12.75"/>
    <row r="575" s="242" customFormat="1" ht="12.75"/>
    <row r="576" s="242" customFormat="1" ht="12.75"/>
    <row r="577" s="242" customFormat="1" ht="12.75"/>
    <row r="578" s="242" customFormat="1" ht="12.75"/>
    <row r="579" s="242" customFormat="1" ht="12.75"/>
    <row r="580" s="242" customFormat="1" ht="12.75"/>
    <row r="581" s="242" customFormat="1" ht="12.75"/>
    <row r="582" s="242" customFormat="1" ht="12.75"/>
    <row r="583" s="242" customFormat="1" ht="12.75"/>
    <row r="584" s="242" customFormat="1" ht="12.75"/>
    <row r="585" s="242" customFormat="1" ht="12.75"/>
    <row r="586" s="242" customFormat="1" ht="12.75"/>
    <row r="587" s="242" customFormat="1" ht="12.75"/>
    <row r="588" s="242" customFormat="1" ht="12.75"/>
    <row r="589" s="242" customFormat="1" ht="12.75"/>
    <row r="590" s="242" customFormat="1" ht="12.75"/>
    <row r="591" s="242" customFormat="1" ht="12.75"/>
    <row r="592" s="242" customFormat="1" ht="12.75"/>
    <row r="593" s="242" customFormat="1" ht="12.75"/>
    <row r="594" s="242" customFormat="1" ht="12.75"/>
    <row r="595" s="242" customFormat="1" ht="12.75"/>
    <row r="596" s="242" customFormat="1" ht="12.75"/>
    <row r="597" s="242" customFormat="1" ht="12.75"/>
    <row r="598" s="242" customFormat="1" ht="12.75"/>
    <row r="599" s="242" customFormat="1" ht="12.75"/>
    <row r="600" s="242" customFormat="1" ht="12.75"/>
    <row r="601" s="242" customFormat="1" ht="12.75"/>
    <row r="602" s="242" customFormat="1" ht="12.75"/>
    <row r="603" s="242" customFormat="1" ht="12.75"/>
    <row r="604" s="242" customFormat="1" ht="12.75"/>
    <row r="605" s="242" customFormat="1" ht="12.75"/>
    <row r="606" s="242" customFormat="1" ht="12.75"/>
    <row r="607" s="242" customFormat="1" ht="12.75"/>
    <row r="608" s="242" customFormat="1" ht="12.75"/>
    <row r="609" s="242" customFormat="1" ht="12.75"/>
    <row r="610" s="242" customFormat="1" ht="12.75"/>
    <row r="611" s="242" customFormat="1" ht="12.75"/>
    <row r="612" s="242" customFormat="1" ht="12.75"/>
    <row r="613" s="242" customFormat="1" ht="12.75"/>
    <row r="614" s="242" customFormat="1" ht="12.75"/>
    <row r="615" s="242" customFormat="1" ht="12.75"/>
    <row r="616" s="242" customFormat="1" ht="12.75"/>
    <row r="617" s="242" customFormat="1" ht="12.75"/>
    <row r="618" s="242" customFormat="1" ht="12.75"/>
    <row r="619" s="242" customFormat="1" ht="12.75"/>
    <row r="620" s="242" customFormat="1" ht="12.75"/>
    <row r="621" s="242" customFormat="1" ht="12.75"/>
    <row r="622" s="242" customFormat="1" ht="12.75"/>
    <row r="623" s="242" customFormat="1" ht="12.75"/>
    <row r="624" s="242" customFormat="1" ht="12.75"/>
    <row r="625" s="242" customFormat="1" ht="12.75"/>
    <row r="626" s="242" customFormat="1" ht="12.75"/>
    <row r="627" s="242" customFormat="1" ht="12.75"/>
    <row r="628" s="242" customFormat="1" ht="12.75"/>
    <row r="629" s="242" customFormat="1" ht="12.75"/>
    <row r="630" s="242" customFormat="1" ht="12.75"/>
    <row r="631" s="242" customFormat="1" ht="12.75"/>
    <row r="632" s="242" customFormat="1" ht="12.75"/>
    <row r="633" s="242" customFormat="1" ht="12.75"/>
    <row r="634" s="242" customFormat="1" ht="12.75"/>
    <row r="635" s="242" customFormat="1" ht="12.75"/>
    <row r="636" s="242" customFormat="1" ht="12.75"/>
    <row r="637" s="242" customFormat="1" ht="12.75"/>
    <row r="638" s="242" customFormat="1" ht="12.75"/>
    <row r="639" s="242" customFormat="1" ht="12.75"/>
    <row r="640" s="242" customFormat="1" ht="12.75"/>
    <row r="641" s="242" customFormat="1" ht="12.75"/>
    <row r="642" s="242" customFormat="1" ht="12.75"/>
    <row r="643" s="242" customFormat="1" ht="12.75"/>
    <row r="644" s="242" customFormat="1" ht="12.75"/>
    <row r="645" s="242" customFormat="1" ht="12.75"/>
    <row r="646" s="242" customFormat="1" ht="12.75"/>
    <row r="647" s="242" customFormat="1" ht="12.75"/>
    <row r="648" s="242" customFormat="1" ht="12.75"/>
    <row r="649" s="242" customFormat="1" ht="12.75"/>
    <row r="650" s="242" customFormat="1" ht="12.75"/>
    <row r="651" s="242" customFormat="1" ht="12.75"/>
    <row r="652" s="242" customFormat="1" ht="12.75"/>
    <row r="653" s="242" customFormat="1" ht="12.75"/>
    <row r="654" s="242" customFormat="1" ht="12.75"/>
    <row r="655" s="242" customFormat="1" ht="12.75"/>
    <row r="656" s="242" customFormat="1" ht="12.75"/>
    <row r="657" s="242" customFormat="1" ht="12.75"/>
    <row r="658" s="242" customFormat="1" ht="12.75"/>
    <row r="659" s="242" customFormat="1" ht="12.75"/>
    <row r="660" s="242" customFormat="1" ht="12.75"/>
    <row r="661" s="242" customFormat="1" ht="12.75"/>
    <row r="662" s="242" customFormat="1" ht="12.75"/>
    <row r="663" s="242" customFormat="1" ht="12.75"/>
    <row r="664" s="242" customFormat="1" ht="12.75"/>
    <row r="665" s="242" customFormat="1" ht="12.75"/>
    <row r="666" s="242" customFormat="1" ht="12.75"/>
    <row r="667" s="242" customFormat="1" ht="12.75"/>
    <row r="668" s="242" customFormat="1" ht="12.75"/>
    <row r="669" s="242" customFormat="1" ht="12.75"/>
    <row r="670" s="242" customFormat="1" ht="12.75"/>
    <row r="671" s="242" customFormat="1" ht="12.75"/>
    <row r="672" s="242" customFormat="1" ht="12.75"/>
    <row r="673" s="242" customFormat="1" ht="12.75"/>
    <row r="674" s="242" customFormat="1" ht="12.75"/>
    <row r="675" s="242" customFormat="1" ht="12.75"/>
    <row r="676" s="242" customFormat="1" ht="12.75"/>
    <row r="677" s="242" customFormat="1" ht="12.75"/>
    <row r="678" s="242" customFormat="1" ht="12.75"/>
    <row r="679" s="242" customFormat="1" ht="12.75"/>
    <row r="680" s="242" customFormat="1" ht="12.75"/>
    <row r="681" s="242" customFormat="1" ht="12.75"/>
    <row r="682" s="242" customFormat="1" ht="12.75"/>
    <row r="683" s="242" customFormat="1" ht="12.75"/>
    <row r="684" s="242" customFormat="1" ht="12.75"/>
    <row r="685" s="242" customFormat="1" ht="12.75"/>
    <row r="686" s="242" customFormat="1" ht="12.75"/>
    <row r="687" s="242" customFormat="1" ht="12.75"/>
    <row r="688" s="242" customFormat="1" ht="12.75"/>
    <row r="689" s="242" customFormat="1" ht="12.75"/>
    <row r="690" s="242" customFormat="1" ht="12.75"/>
    <row r="691" s="242" customFormat="1" ht="12.75"/>
    <row r="692" s="242" customFormat="1" ht="12.75"/>
    <row r="693" s="242" customFormat="1" ht="12.75"/>
    <row r="694" s="242" customFormat="1" ht="12.75"/>
    <row r="695" s="242" customFormat="1" ht="12.75"/>
    <row r="696" s="242" customFormat="1" ht="12.75"/>
    <row r="697" s="242" customFormat="1" ht="12.75"/>
    <row r="698" s="242" customFormat="1" ht="12.75"/>
    <row r="699" s="242" customFormat="1" ht="12.75"/>
    <row r="700" s="242" customFormat="1" ht="12.75"/>
    <row r="701" s="242" customFormat="1" ht="12.75"/>
    <row r="702" s="242" customFormat="1" ht="12.75"/>
    <row r="703" s="242" customFormat="1" ht="12.75"/>
    <row r="704" s="242" customFormat="1" ht="12.75"/>
    <row r="705" s="242" customFormat="1" ht="12.75"/>
    <row r="706" s="242" customFormat="1" ht="12.75"/>
    <row r="707" s="242" customFormat="1" ht="12.75"/>
    <row r="708" s="242" customFormat="1" ht="12.75"/>
    <row r="709" s="242" customFormat="1" ht="12.75"/>
    <row r="710" s="242" customFormat="1" ht="12.75"/>
    <row r="711" s="242" customFormat="1" ht="12.75"/>
    <row r="712" s="242" customFormat="1" ht="12.75"/>
    <row r="713" s="242" customFormat="1" ht="12.75"/>
    <row r="714" s="242" customFormat="1" ht="12.75"/>
    <row r="715" s="242" customFormat="1" ht="12.75"/>
    <row r="716" s="242" customFormat="1" ht="12.75"/>
    <row r="717" s="242" customFormat="1" ht="12.75"/>
    <row r="718" s="242" customFormat="1" ht="12.75"/>
    <row r="719" s="242" customFormat="1" ht="12.75"/>
    <row r="720" s="242" customFormat="1" ht="12.75"/>
    <row r="721" s="242" customFormat="1" ht="12.75"/>
    <row r="722" s="242" customFormat="1" ht="12.75"/>
    <row r="723" s="242" customFormat="1" ht="12.75"/>
    <row r="724" s="242" customFormat="1" ht="12.75"/>
    <row r="725" s="242" customFormat="1" ht="12.75"/>
    <row r="726" s="242" customFormat="1" ht="12.75"/>
    <row r="727" s="242" customFormat="1" ht="12.75"/>
    <row r="728" s="242" customFormat="1" ht="12.75"/>
    <row r="729" s="242" customFormat="1" ht="12.75"/>
    <row r="730" s="242" customFormat="1" ht="12.75"/>
    <row r="731" s="242" customFormat="1" ht="12.75"/>
    <row r="732" s="242" customFormat="1" ht="12.75"/>
    <row r="733" s="242" customFormat="1" ht="12.75"/>
    <row r="734" s="242" customFormat="1" ht="12.75"/>
    <row r="735" s="242" customFormat="1" ht="12.75"/>
    <row r="736" s="242" customFormat="1" ht="12.75"/>
    <row r="737" s="242" customFormat="1" ht="12.75"/>
    <row r="738" s="242" customFormat="1" ht="12.75"/>
    <row r="739" s="242" customFormat="1" ht="12.75"/>
    <row r="740" s="242" customFormat="1" ht="12.75"/>
    <row r="741" s="242" customFormat="1" ht="12.75"/>
    <row r="742" s="242" customFormat="1" ht="12.75"/>
    <row r="743" s="242" customFormat="1" ht="12.75"/>
    <row r="744" s="242" customFormat="1" ht="12.75"/>
    <row r="745" s="242" customFormat="1" ht="12.75"/>
    <row r="746" s="242" customFormat="1" ht="12.75"/>
    <row r="747" s="242" customFormat="1" ht="12.75"/>
    <row r="748" s="242" customFormat="1" ht="12.75"/>
    <row r="749" s="242" customFormat="1" ht="12.75"/>
    <row r="750" s="242" customFormat="1" ht="12.75"/>
    <row r="751" s="242" customFormat="1" ht="12.75"/>
    <row r="752" s="242" customFormat="1" ht="12.75"/>
    <row r="753" s="242" customFormat="1" ht="12.75"/>
    <row r="754" s="242" customFormat="1" ht="12.75"/>
    <row r="755" s="242" customFormat="1" ht="12.75"/>
    <row r="756" s="242" customFormat="1" ht="12.75"/>
    <row r="757" s="242" customFormat="1" ht="12.75"/>
    <row r="758" s="242" customFormat="1" ht="12.75"/>
    <row r="759" s="242" customFormat="1" ht="12.75"/>
    <row r="760" s="242" customFormat="1" ht="12.75"/>
    <row r="761" s="242" customFormat="1" ht="12.75"/>
    <row r="762" s="242" customFormat="1" ht="12.75"/>
    <row r="763" s="242" customFormat="1" ht="12.75"/>
    <row r="764" s="242" customFormat="1" ht="12.75"/>
    <row r="765" s="242" customFormat="1" ht="12.75"/>
    <row r="766" s="242" customFormat="1" ht="12.75"/>
    <row r="767" s="242" customFormat="1" ht="12.75"/>
    <row r="768" s="242" customFormat="1" ht="12.75"/>
    <row r="769" s="242" customFormat="1" ht="12.75"/>
    <row r="770" s="242" customFormat="1" ht="12.75"/>
    <row r="771" s="242" customFormat="1" ht="12.75"/>
    <row r="772" s="242" customFormat="1" ht="12.75"/>
    <row r="773" s="242" customFormat="1" ht="12.75"/>
    <row r="774" s="242" customFormat="1" ht="12.75"/>
    <row r="775" s="242" customFormat="1" ht="12.75"/>
    <row r="776" s="242" customFormat="1" ht="12.75"/>
    <row r="777" s="242" customFormat="1" ht="12.75"/>
    <row r="778" s="242" customFormat="1" ht="12.75"/>
    <row r="779" s="242" customFormat="1" ht="12.75"/>
    <row r="780" s="242" customFormat="1" ht="12.75"/>
    <row r="781" s="242" customFormat="1" ht="12.75"/>
    <row r="782" s="242" customFormat="1" ht="12.75"/>
    <row r="783" s="242" customFormat="1" ht="12.75"/>
    <row r="784" s="242" customFormat="1" ht="12.75"/>
    <row r="785" s="242" customFormat="1" ht="12.75"/>
    <row r="786" s="242" customFormat="1" ht="12.75"/>
    <row r="787" s="242" customFormat="1" ht="12.75"/>
    <row r="788" s="242" customFormat="1" ht="12.75"/>
    <row r="789" s="242" customFormat="1" ht="12.75"/>
    <row r="790" s="242" customFormat="1" ht="12.75"/>
    <row r="791" s="242" customFormat="1" ht="12.75"/>
    <row r="792" s="242" customFormat="1" ht="12.75"/>
    <row r="793" s="242" customFormat="1" ht="12.75"/>
    <row r="794" s="242" customFormat="1" ht="12.75"/>
    <row r="795" s="242" customFormat="1" ht="12.75"/>
    <row r="796" s="242" customFormat="1" ht="12.75"/>
    <row r="797" s="242" customFormat="1" ht="12.75"/>
    <row r="798" s="242" customFormat="1" ht="12.75"/>
    <row r="799" s="242" customFormat="1" ht="12.75"/>
    <row r="800" s="242" customFormat="1" ht="12.75"/>
    <row r="801" s="242" customFormat="1" ht="12.75"/>
    <row r="802" s="242" customFormat="1" ht="12.75"/>
    <row r="803" s="242" customFormat="1" ht="12.75"/>
    <row r="804" s="242" customFormat="1" ht="12.75"/>
    <row r="805" s="242" customFormat="1" ht="12.75"/>
    <row r="806" s="242" customFormat="1" ht="12.75"/>
    <row r="807" s="242" customFormat="1" ht="12.75"/>
    <row r="808" s="242" customFormat="1" ht="12.75"/>
    <row r="809" s="242" customFormat="1" ht="12.75"/>
    <row r="810" s="242" customFormat="1" ht="12.75"/>
    <row r="811" s="242" customFormat="1" ht="12.75"/>
    <row r="812" s="242" customFormat="1" ht="12.75"/>
    <row r="813" s="242" customFormat="1" ht="12.75"/>
    <row r="814" s="242" customFormat="1" ht="12.75"/>
    <row r="815" s="242" customFormat="1" ht="12.75"/>
    <row r="816" s="242" customFormat="1" ht="12.75"/>
    <row r="817" s="242" customFormat="1" ht="12.75"/>
    <row r="818" s="242" customFormat="1" ht="12.75"/>
    <row r="819" s="242" customFormat="1" ht="12.75"/>
    <row r="820" s="242" customFormat="1" ht="12.75"/>
    <row r="821" s="242" customFormat="1" ht="12.75"/>
    <row r="822" s="242" customFormat="1" ht="12.75"/>
    <row r="823" s="242" customFormat="1" ht="12.75"/>
    <row r="824" s="242" customFormat="1" ht="12.75"/>
    <row r="825" s="242" customFormat="1" ht="12.75"/>
    <row r="826" s="242" customFormat="1" ht="12.75"/>
    <row r="827" s="242" customFormat="1" ht="12.75"/>
    <row r="828" s="242" customFormat="1" ht="12.75"/>
    <row r="829" s="242" customFormat="1" ht="12.75"/>
    <row r="830" s="242" customFormat="1" ht="12.75"/>
    <row r="831" s="242" customFormat="1" ht="12.75"/>
    <row r="832" s="242" customFormat="1" ht="12.75"/>
    <row r="833" s="242" customFormat="1" ht="12.75"/>
    <row r="834" s="242" customFormat="1" ht="12.75"/>
    <row r="835" s="242" customFormat="1" ht="12.75"/>
    <row r="836" s="242" customFormat="1" ht="12.75"/>
    <row r="837" s="242" customFormat="1" ht="12.75"/>
    <row r="838" s="242" customFormat="1" ht="12.75"/>
    <row r="839" s="242" customFormat="1" ht="12.75"/>
    <row r="840" s="242" customFormat="1" ht="12.75"/>
    <row r="841" s="242" customFormat="1" ht="12.75"/>
    <row r="842" s="242" customFormat="1" ht="12.75"/>
    <row r="843" s="242" customFormat="1" ht="12.75"/>
    <row r="844" s="242" customFormat="1" ht="12.75"/>
    <row r="845" s="242" customFormat="1" ht="12.75"/>
    <row r="846" s="242" customFormat="1" ht="12.75"/>
    <row r="847" s="242" customFormat="1" ht="12.75"/>
    <row r="848" s="242" customFormat="1" ht="12.75"/>
    <row r="849" s="242" customFormat="1" ht="12.75"/>
    <row r="850" s="242" customFormat="1" ht="12.75"/>
    <row r="851" s="242" customFormat="1" ht="12.75"/>
    <row r="852" s="242" customFormat="1" ht="12.75"/>
    <row r="853" s="242" customFormat="1" ht="12.75"/>
    <row r="854" s="242" customFormat="1" ht="12.75"/>
    <row r="855" s="242" customFormat="1" ht="12.75"/>
    <row r="856" s="242" customFormat="1" ht="12.75"/>
    <row r="857" s="242" customFormat="1" ht="12.75"/>
    <row r="858" s="242" customFormat="1" ht="12.75"/>
    <row r="859" s="242" customFormat="1" ht="12.75"/>
    <row r="860" s="242" customFormat="1" ht="12.75"/>
    <row r="861" s="242" customFormat="1" ht="12.75"/>
    <row r="862" s="242" customFormat="1" ht="12.75"/>
    <row r="863" s="242" customFormat="1" ht="12.75"/>
    <row r="864" s="242" customFormat="1" ht="12.75"/>
    <row r="865" s="242" customFormat="1" ht="12.75"/>
    <row r="866" s="242" customFormat="1" ht="12.75"/>
    <row r="867" s="242" customFormat="1" ht="12.75"/>
    <row r="868" s="242" customFormat="1" ht="12.75"/>
    <row r="869" s="242" customFormat="1" ht="12.75"/>
    <row r="870" s="242" customFormat="1" ht="12.75"/>
    <row r="871" s="242" customFormat="1" ht="12.75"/>
    <row r="872" s="242" customFormat="1" ht="12.75"/>
    <row r="873" s="242" customFormat="1" ht="12.75"/>
    <row r="874" s="242" customFormat="1" ht="12.75"/>
    <row r="875" s="242" customFormat="1" ht="12.75"/>
    <row r="876" s="242" customFormat="1" ht="12.75"/>
    <row r="877" s="242" customFormat="1" ht="12.75"/>
    <row r="878" s="242" customFormat="1" ht="12.75"/>
    <row r="879" s="242" customFormat="1" ht="12.75"/>
    <row r="880" s="242" customFormat="1" ht="12.75"/>
    <row r="881" s="242" customFormat="1" ht="12.75"/>
    <row r="882" s="242" customFormat="1" ht="12.75"/>
    <row r="883" s="242" customFormat="1" ht="12.75"/>
    <row r="884" s="242" customFormat="1" ht="12.75"/>
    <row r="885" s="242" customFormat="1" ht="12.75"/>
    <row r="886" s="242" customFormat="1" ht="12.75"/>
    <row r="887" s="242" customFormat="1" ht="12.75"/>
    <row r="888" s="242" customFormat="1" ht="12.75"/>
    <row r="889" s="242" customFormat="1" ht="12.75"/>
    <row r="890" s="242" customFormat="1" ht="12.75"/>
    <row r="891" s="242" customFormat="1" ht="12.75"/>
    <row r="892" s="242" customFormat="1" ht="12.75"/>
    <row r="893" s="242" customFormat="1" ht="12.75"/>
    <row r="894" s="242" customFormat="1" ht="12.75"/>
    <row r="895" s="242" customFormat="1" ht="12.75"/>
    <row r="896" s="242" customFormat="1" ht="12.75"/>
    <row r="897" s="242" customFormat="1" ht="12.75"/>
    <row r="898" s="242" customFormat="1" ht="12.75"/>
    <row r="899" s="242" customFormat="1" ht="12.75"/>
    <row r="900" s="242" customFormat="1" ht="12.75"/>
    <row r="901" s="242" customFormat="1" ht="12.75"/>
    <row r="902" s="242" customFormat="1" ht="12.75"/>
    <row r="903" s="242" customFormat="1" ht="12.75"/>
    <row r="904" s="242" customFormat="1" ht="12.75"/>
    <row r="905" s="242" customFormat="1" ht="12.75"/>
    <row r="906" s="242" customFormat="1" ht="12.75"/>
    <row r="907" s="242" customFormat="1" ht="12.75"/>
    <row r="908" s="242" customFormat="1" ht="12.75"/>
    <row r="909" s="242" customFormat="1" ht="12.75"/>
    <row r="910" s="242" customFormat="1" ht="12.75"/>
    <row r="911" s="242" customFormat="1" ht="12.75"/>
    <row r="912" s="242" customFormat="1" ht="12.75"/>
    <row r="913" s="242" customFormat="1" ht="12.75"/>
    <row r="914" s="242" customFormat="1" ht="12.75"/>
    <row r="915" s="242" customFormat="1" ht="12.75"/>
    <row r="916" s="242" customFormat="1" ht="12.75"/>
    <row r="917" s="242" customFormat="1" ht="12.75"/>
    <row r="918" s="242" customFormat="1" ht="12.75"/>
    <row r="919" s="242" customFormat="1" ht="12.75"/>
    <row r="920" s="242" customFormat="1" ht="12.75"/>
    <row r="921" s="242" customFormat="1" ht="12.75"/>
    <row r="922" s="242" customFormat="1" ht="12.75"/>
    <row r="923" s="242" customFormat="1" ht="12.75"/>
    <row r="924" s="242" customFormat="1" ht="12.75"/>
    <row r="925" s="242" customFormat="1" ht="12.75"/>
    <row r="926" s="242" customFormat="1" ht="12.75"/>
    <row r="927" s="242" customFormat="1" ht="12.75"/>
    <row r="928" s="242" customFormat="1" ht="12.75"/>
    <row r="929" s="242" customFormat="1" ht="12.75"/>
    <row r="930" s="242" customFormat="1" ht="12.75"/>
    <row r="931" s="242" customFormat="1" ht="12.75"/>
    <row r="932" s="242" customFormat="1" ht="12.75"/>
    <row r="933" s="242" customFormat="1" ht="12.75"/>
    <row r="934" s="242" customFormat="1" ht="12.75"/>
    <row r="935" s="242" customFormat="1" ht="12.75"/>
    <row r="936" s="242" customFormat="1" ht="12.75"/>
    <row r="937" s="242" customFormat="1" ht="12.75"/>
    <row r="938" s="242" customFormat="1" ht="12.75"/>
    <row r="939" s="242" customFormat="1" ht="12.75"/>
    <row r="940" s="242" customFormat="1" ht="12.75"/>
    <row r="941" s="242" customFormat="1" ht="12.75"/>
    <row r="942" s="242" customFormat="1" ht="12.75"/>
    <row r="943" s="242" customFormat="1" ht="12.75"/>
    <row r="944" s="242" customFormat="1" ht="12.75"/>
    <row r="945" s="242" customFormat="1" ht="12.75"/>
    <row r="946" s="242" customFormat="1" ht="12.75"/>
    <row r="947" s="242" customFormat="1" ht="12.75"/>
    <row r="948" s="242" customFormat="1" ht="12.75"/>
    <row r="949" s="242" customFormat="1" ht="12.75"/>
    <row r="950" s="242" customFormat="1" ht="12.75"/>
    <row r="951" s="242" customFormat="1" ht="12.75"/>
    <row r="952" s="242" customFormat="1" ht="12.75"/>
    <row r="953" s="242" customFormat="1" ht="12.75"/>
    <row r="954" s="242" customFormat="1" ht="12.75"/>
    <row r="955" s="242" customFormat="1" ht="12.75"/>
    <row r="956" s="242" customFormat="1" ht="12.75"/>
    <row r="957" s="242" customFormat="1" ht="12.75"/>
    <row r="958" s="242" customFormat="1" ht="12.75"/>
    <row r="959" s="242" customFormat="1" ht="12.75"/>
    <row r="960" s="242" customFormat="1" ht="12.75"/>
    <row r="961" s="242" customFormat="1" ht="12.75"/>
    <row r="962" s="242" customFormat="1" ht="12.75"/>
    <row r="963" s="242" customFormat="1" ht="12.75"/>
    <row r="964" s="242" customFormat="1" ht="12.75"/>
    <row r="965" s="242" customFormat="1" ht="12.75"/>
    <row r="966" s="242" customFormat="1" ht="12.75"/>
    <row r="967" s="242" customFormat="1" ht="12.75"/>
    <row r="968" s="242" customFormat="1" ht="12.75"/>
    <row r="969" s="242" customFormat="1" ht="12.75"/>
    <row r="970" s="242" customFormat="1" ht="12.75"/>
    <row r="971" s="242" customFormat="1" ht="12.75"/>
    <row r="972" s="242" customFormat="1" ht="12.75"/>
    <row r="973" s="242" customFormat="1" ht="12.75"/>
    <row r="974" s="242" customFormat="1" ht="12.75"/>
    <row r="975" s="242" customFormat="1" ht="12.75"/>
    <row r="976" s="242" customFormat="1" ht="12.75"/>
    <row r="977" s="242" customFormat="1" ht="12.75"/>
    <row r="978" s="242" customFormat="1" ht="12.75"/>
    <row r="979" s="242" customFormat="1" ht="12.75"/>
    <row r="980" s="242" customFormat="1" ht="12.75"/>
    <row r="981" s="242" customFormat="1" ht="12.75"/>
    <row r="982" s="242" customFormat="1" ht="12.75"/>
    <row r="983" s="242" customFormat="1" ht="12.75"/>
    <row r="984" s="242" customFormat="1" ht="12.75"/>
    <row r="985" s="242" customFormat="1" ht="12.75"/>
    <row r="986" s="242" customFormat="1" ht="12.75"/>
    <row r="987" s="242" customFormat="1" ht="12.75"/>
    <row r="988" s="242" customFormat="1" ht="12.75"/>
    <row r="989" s="242" customFormat="1" ht="12.75"/>
    <row r="990" s="242" customFormat="1" ht="12.75"/>
    <row r="991" s="242" customFormat="1" ht="12.75"/>
    <row r="992" s="242" customFormat="1" ht="12.75"/>
    <row r="993" s="242" customFormat="1" ht="12.75"/>
    <row r="994" s="242" customFormat="1" ht="12.75"/>
    <row r="995" s="242" customFormat="1" ht="12.75"/>
    <row r="996" s="242" customFormat="1" ht="12.75"/>
    <row r="997" s="242" customFormat="1" ht="12.75"/>
    <row r="998" s="242" customFormat="1" ht="12.75"/>
    <row r="999" s="242" customFormat="1" ht="12.75"/>
    <row r="1000" s="242" customFormat="1" ht="12.75"/>
    <row r="1001" s="242" customFormat="1" ht="12.75"/>
    <row r="1002" s="242" customFormat="1" ht="12.75"/>
    <row r="1003" s="242" customFormat="1" ht="12.75"/>
    <row r="1004" s="242" customFormat="1" ht="12.75"/>
    <row r="1005" s="242" customFormat="1" ht="12.75"/>
    <row r="1006" s="242" customFormat="1" ht="12.75"/>
    <row r="1007" s="242" customFormat="1" ht="12.75"/>
    <row r="1008" s="242" customFormat="1" ht="12.75"/>
    <row r="1009" s="242" customFormat="1" ht="12.75"/>
    <row r="1010" s="242" customFormat="1" ht="12.75"/>
    <row r="1011" s="242" customFormat="1" ht="12.75"/>
    <row r="1012" s="242" customFormat="1" ht="12.75"/>
    <row r="1013" s="242" customFormat="1" ht="12.75"/>
    <row r="1014" s="242" customFormat="1" ht="12.75"/>
    <row r="1015" s="242" customFormat="1" ht="12.75"/>
    <row r="1016" s="242" customFormat="1" ht="12.75"/>
    <row r="1017" s="242" customFormat="1" ht="12.75"/>
    <row r="1018" s="242" customFormat="1" ht="12.75"/>
    <row r="1019" s="242" customFormat="1" ht="12.75"/>
    <row r="1020" s="242" customFormat="1" ht="12.75"/>
    <row r="1021" s="242" customFormat="1" ht="12.75"/>
    <row r="1022" s="242" customFormat="1" ht="12.75"/>
    <row r="1023" s="242" customFormat="1" ht="12.75"/>
    <row r="1024" s="242" customFormat="1" ht="12.75"/>
    <row r="1025" s="242" customFormat="1" ht="12.75"/>
    <row r="1026" s="242" customFormat="1" ht="12.75"/>
    <row r="1027" s="242" customFormat="1" ht="12.75"/>
    <row r="1028" s="242" customFormat="1" ht="12.75"/>
    <row r="1029" s="242" customFormat="1" ht="12.75"/>
    <row r="1030" s="242" customFormat="1" ht="12.75"/>
    <row r="1031" s="242" customFormat="1" ht="12.75"/>
    <row r="1032" s="242" customFormat="1" ht="12.75"/>
    <row r="1033" s="242" customFormat="1" ht="12.75"/>
    <row r="1034" s="242" customFormat="1" ht="12.75"/>
    <row r="1035" s="242" customFormat="1" ht="12.75"/>
    <row r="1036" s="242" customFormat="1" ht="12.75"/>
    <row r="1037" s="242" customFormat="1" ht="12.75"/>
    <row r="1038" s="242" customFormat="1" ht="12.75"/>
    <row r="1039" s="242" customFormat="1" ht="12.75"/>
    <row r="1040" s="242" customFormat="1" ht="12.75"/>
    <row r="1041" s="242" customFormat="1" ht="12.75"/>
    <row r="1042" s="242" customFormat="1" ht="12.75"/>
    <row r="1043" s="242" customFormat="1" ht="12.75"/>
    <row r="1044" s="242" customFormat="1" ht="12.75"/>
    <row r="1045" s="242" customFormat="1" ht="12.75"/>
    <row r="1046" s="242" customFormat="1" ht="12.75"/>
    <row r="1047" s="242" customFormat="1" ht="12.75"/>
    <row r="1048" s="242" customFormat="1" ht="12.75"/>
    <row r="1049" s="242" customFormat="1" ht="12.75"/>
    <row r="1050" s="242" customFormat="1" ht="12.75"/>
    <row r="1051" s="242" customFormat="1" ht="12.75"/>
    <row r="1052" s="242" customFormat="1" ht="12.75"/>
    <row r="1053" s="242" customFormat="1" ht="12.75"/>
    <row r="1054" s="242" customFormat="1" ht="12.75"/>
    <row r="1055" s="242" customFormat="1" ht="12.75"/>
    <row r="1056" s="242" customFormat="1" ht="12.75"/>
    <row r="1057" s="242" customFormat="1" ht="12.75"/>
    <row r="1058" s="242" customFormat="1" ht="12.75"/>
    <row r="1059" s="242" customFormat="1" ht="12.75"/>
    <row r="1060" s="242" customFormat="1" ht="12.75"/>
    <row r="1061" s="242" customFormat="1" ht="12.75"/>
    <row r="1062" s="242" customFormat="1" ht="12.75"/>
    <row r="1063" s="242" customFormat="1" ht="12.75"/>
    <row r="1064" s="242" customFormat="1" ht="12.75"/>
    <row r="1065" s="242" customFormat="1" ht="12.75"/>
    <row r="1066" s="242" customFormat="1" ht="12.75"/>
    <row r="1067" s="242" customFormat="1" ht="12.75"/>
    <row r="1068" s="242" customFormat="1" ht="12.75"/>
    <row r="1069" s="242" customFormat="1" ht="12.75"/>
    <row r="1070" s="242" customFormat="1" ht="12.75"/>
    <row r="1071" s="242" customFormat="1" ht="12.75"/>
    <row r="1072" s="242" customFormat="1" ht="12.75"/>
    <row r="1073" s="242" customFormat="1" ht="12.75"/>
    <row r="1074" s="242" customFormat="1" ht="12.75"/>
    <row r="1075" s="242" customFormat="1" ht="12.75"/>
    <row r="1076" s="242" customFormat="1" ht="12.75"/>
    <row r="1077" s="242" customFormat="1" ht="12.75"/>
    <row r="1078" s="242" customFormat="1" ht="12.75"/>
    <row r="1079" s="242" customFormat="1" ht="12.75"/>
    <row r="1080" s="242" customFormat="1" ht="12.75"/>
    <row r="1081" s="242" customFormat="1" ht="12.75"/>
    <row r="1082" s="242" customFormat="1" ht="12.75"/>
    <row r="1083" s="242" customFormat="1" ht="12.75"/>
    <row r="1084" s="242" customFormat="1" ht="12.75"/>
    <row r="1085" s="242" customFormat="1" ht="12.75"/>
    <row r="1086" s="242" customFormat="1" ht="12.75"/>
    <row r="1087" s="242" customFormat="1" ht="12.75"/>
    <row r="1088" s="242" customFormat="1" ht="12.75"/>
    <row r="1089" s="242" customFormat="1" ht="12.75"/>
    <row r="1090" s="242" customFormat="1" ht="12.75"/>
    <row r="1091" s="242" customFormat="1" ht="12.75"/>
    <row r="1092" s="242" customFormat="1" ht="12.75"/>
    <row r="1093" s="242" customFormat="1" ht="12.75"/>
    <row r="1094" s="242" customFormat="1" ht="12.75"/>
    <row r="1095" s="242" customFormat="1" ht="12.75"/>
    <row r="1096" s="242" customFormat="1" ht="12.75"/>
    <row r="1097" s="242" customFormat="1" ht="12.75"/>
    <row r="1098" s="242" customFormat="1" ht="12.75"/>
    <row r="1099" s="242" customFormat="1" ht="12.75"/>
    <row r="1100" s="242" customFormat="1" ht="12.75"/>
    <row r="1101" s="242" customFormat="1" ht="12.75"/>
    <row r="1102" s="242" customFormat="1" ht="12.75"/>
    <row r="1103" s="242" customFormat="1" ht="12.75"/>
    <row r="1104" s="242" customFormat="1" ht="12.75"/>
    <row r="1105" s="242" customFormat="1" ht="12.75"/>
    <row r="1106" s="242" customFormat="1" ht="12.75"/>
    <row r="1107" s="242" customFormat="1" ht="12.75"/>
    <row r="1108" s="242" customFormat="1" ht="12.75"/>
    <row r="1109" s="242" customFormat="1" ht="12.75"/>
    <row r="1110" s="242" customFormat="1" ht="12.75"/>
    <row r="1111" s="242" customFormat="1" ht="12.75"/>
    <row r="1112" s="242" customFormat="1" ht="12.75"/>
    <row r="1113" s="242" customFormat="1" ht="12.75"/>
    <row r="1114" s="242" customFormat="1" ht="12.75"/>
    <row r="1115" s="242" customFormat="1" ht="12.75"/>
    <row r="1116" s="242" customFormat="1" ht="12.75"/>
    <row r="1117" s="242" customFormat="1" ht="12.75"/>
    <row r="1118" s="242" customFormat="1" ht="12.75"/>
    <row r="1119" s="242" customFormat="1" ht="12.75"/>
    <row r="1120" s="242" customFormat="1" ht="12.75"/>
    <row r="1121" s="242" customFormat="1" ht="12.75"/>
    <row r="1122" s="242" customFormat="1" ht="12.75"/>
    <row r="1123" s="242" customFormat="1" ht="12.75"/>
    <row r="1124" s="242" customFormat="1" ht="12.75"/>
    <row r="1125" s="242" customFormat="1" ht="12.75"/>
    <row r="1126" s="242" customFormat="1" ht="12.75"/>
    <row r="1127" s="242" customFormat="1" ht="12.75"/>
    <row r="1128" s="242" customFormat="1" ht="12.75"/>
    <row r="1129" s="242" customFormat="1" ht="12.75"/>
    <row r="1130" s="242" customFormat="1" ht="12.75"/>
    <row r="1131" s="242" customFormat="1" ht="12.75"/>
    <row r="1132" s="242" customFormat="1" ht="12.75"/>
    <row r="1133" s="242" customFormat="1" ht="12.75"/>
    <row r="1134" s="242" customFormat="1" ht="12.75"/>
    <row r="1135" s="242" customFormat="1" ht="12.75"/>
    <row r="1136" s="242" customFormat="1" ht="12.75"/>
    <row r="1137" s="242" customFormat="1" ht="12.75"/>
    <row r="1138" s="242" customFormat="1" ht="12.75"/>
    <row r="1139" s="242" customFormat="1" ht="12.75"/>
    <row r="1140" s="242" customFormat="1" ht="12.75"/>
    <row r="1141" s="242" customFormat="1" ht="12.75"/>
    <row r="1142" s="242" customFormat="1" ht="12.75"/>
    <row r="1143" s="242" customFormat="1" ht="12.75"/>
    <row r="1144" s="242" customFormat="1" ht="12.75"/>
    <row r="1145" s="242" customFormat="1" ht="12.75"/>
    <row r="1146" s="242" customFormat="1" ht="12.75"/>
    <row r="1147" s="242" customFormat="1" ht="12.75"/>
    <row r="1148" s="242" customFormat="1" ht="12.75"/>
    <row r="1149" s="242" customFormat="1" ht="12.75"/>
    <row r="1150" s="242" customFormat="1" ht="12.75"/>
    <row r="1151" s="242" customFormat="1" ht="12.75"/>
    <row r="1152" s="242" customFormat="1" ht="12.75"/>
    <row r="1153" s="242" customFormat="1" ht="12.75"/>
    <row r="1154" s="242" customFormat="1" ht="12.75"/>
    <row r="1155" s="242" customFormat="1" ht="12.75"/>
    <row r="1156" s="242" customFormat="1" ht="12.75"/>
    <row r="1157" s="242" customFormat="1" ht="12.75"/>
    <row r="1158" s="242" customFormat="1" ht="12.75"/>
    <row r="1159" s="242" customFormat="1" ht="12.75"/>
    <row r="1160" s="242" customFormat="1" ht="12.75"/>
    <row r="1161" s="242" customFormat="1" ht="12.75"/>
    <row r="1162" s="242" customFormat="1" ht="12.75"/>
    <row r="1163" s="242" customFormat="1" ht="12.75"/>
    <row r="1164" s="242" customFormat="1" ht="12.75"/>
    <row r="1165" s="242" customFormat="1" ht="12.75"/>
    <row r="1166" s="242" customFormat="1" ht="12.75"/>
    <row r="1167" s="242" customFormat="1" ht="12.75"/>
    <row r="1168" s="242" customFormat="1" ht="12.75"/>
    <row r="1169" s="242" customFormat="1" ht="12.75"/>
    <row r="1170" s="242" customFormat="1" ht="12.75"/>
    <row r="1171" s="242" customFormat="1" ht="12.75"/>
    <row r="1172" s="242" customFormat="1" ht="12.75"/>
    <row r="1173" s="242" customFormat="1" ht="12.75"/>
    <row r="1174" s="242" customFormat="1" ht="12.75"/>
    <row r="1175" s="242" customFormat="1" ht="12.75"/>
    <row r="1176" s="242" customFormat="1" ht="12.75"/>
    <row r="1177" s="242" customFormat="1" ht="12.75"/>
    <row r="1178" s="242" customFormat="1" ht="12.75"/>
    <row r="1179" s="242" customFormat="1" ht="12.75"/>
    <row r="1180" s="242" customFormat="1" ht="12.75"/>
    <row r="1181" s="242" customFormat="1" ht="12.75"/>
    <row r="1182" s="242" customFormat="1" ht="12.75"/>
    <row r="1183" s="242" customFormat="1" ht="12.75"/>
    <row r="1184" s="242" customFormat="1" ht="12.75"/>
    <row r="1185" s="242" customFormat="1" ht="12.75"/>
    <row r="1186" s="242" customFormat="1" ht="12.75"/>
    <row r="1187" s="242" customFormat="1" ht="12.75"/>
    <row r="1188" s="242" customFormat="1" ht="12.75"/>
    <row r="1189" s="242" customFormat="1" ht="12.75"/>
    <row r="1190" s="242" customFormat="1" ht="12.75"/>
    <row r="1191" s="242" customFormat="1" ht="12.75"/>
    <row r="1192" s="242" customFormat="1" ht="12.75"/>
    <row r="1193" s="242" customFormat="1" ht="12.75"/>
    <row r="1194" s="242" customFormat="1" ht="12.75"/>
    <row r="1195" s="242" customFormat="1" ht="12.75"/>
    <row r="1196" s="242" customFormat="1" ht="12.75"/>
    <row r="1197" s="242" customFormat="1" ht="12.75"/>
    <row r="1198" s="242" customFormat="1" ht="12.75"/>
    <row r="1199" s="242" customFormat="1" ht="12.75"/>
    <row r="1200" s="242" customFormat="1" ht="12.75"/>
    <row r="1201" s="242" customFormat="1" ht="12.75"/>
    <row r="1202" s="242" customFormat="1" ht="12.75"/>
    <row r="1203" s="242" customFormat="1" ht="12.75"/>
    <row r="1204" s="242" customFormat="1" ht="12.75"/>
    <row r="1205" s="242" customFormat="1" ht="12.75"/>
    <row r="1206" s="242" customFormat="1" ht="12.75"/>
    <row r="1207" s="242" customFormat="1" ht="12.75"/>
    <row r="1208" s="242" customFormat="1" ht="12.75"/>
    <row r="1209" s="242" customFormat="1" ht="12.75"/>
    <row r="1210" s="242" customFormat="1" ht="12.75"/>
    <row r="1211" s="242" customFormat="1" ht="12.75"/>
    <row r="1212" s="242" customFormat="1" ht="12.75"/>
    <row r="1213" s="242" customFormat="1" ht="12.75"/>
    <row r="1214" s="242" customFormat="1" ht="12.75"/>
    <row r="1215" s="242" customFormat="1" ht="12.75"/>
    <row r="1216" s="242" customFormat="1" ht="12.75"/>
    <row r="1217" s="242" customFormat="1" ht="12.75"/>
    <row r="1218" s="242" customFormat="1" ht="12.75"/>
    <row r="1219" s="242" customFormat="1" ht="12.75"/>
    <row r="1220" s="242" customFormat="1" ht="12.75"/>
    <row r="1221" s="242" customFormat="1" ht="12.75"/>
    <row r="1222" s="242" customFormat="1" ht="12.75"/>
    <row r="1223" s="242" customFormat="1" ht="12.75"/>
    <row r="1224" s="242" customFormat="1" ht="12.75"/>
    <row r="1225" s="242" customFormat="1" ht="12.75"/>
    <row r="1226" s="242" customFormat="1" ht="12.75"/>
    <row r="1227" s="242" customFormat="1" ht="12.75"/>
    <row r="1228" s="242" customFormat="1" ht="12.75"/>
    <row r="1229" s="242" customFormat="1" ht="12.75"/>
    <row r="1230" s="242" customFormat="1" ht="12.75"/>
    <row r="1231" s="242" customFormat="1" ht="12.75"/>
    <row r="1232" s="242" customFormat="1" ht="12.75"/>
    <row r="1233" s="242" customFormat="1" ht="12.75"/>
    <row r="1234" s="242" customFormat="1" ht="12.75"/>
    <row r="1235" s="242" customFormat="1" ht="12.75"/>
    <row r="1236" s="242" customFormat="1" ht="12.75"/>
    <row r="1237" s="242" customFormat="1" ht="12.75"/>
    <row r="1238" s="242" customFormat="1" ht="12.75"/>
    <row r="1239" s="242" customFormat="1" ht="12.75"/>
    <row r="1240" s="242" customFormat="1" ht="12.75"/>
    <row r="1241" s="242" customFormat="1" ht="12.75"/>
    <row r="1242" s="242" customFormat="1" ht="12.75"/>
    <row r="1243" s="242" customFormat="1" ht="12.75"/>
    <row r="1244" s="242" customFormat="1" ht="12.75"/>
    <row r="1245" s="242" customFormat="1" ht="12.75"/>
    <row r="1246" s="242" customFormat="1" ht="12.75"/>
    <row r="1247" s="242" customFormat="1" ht="12.75"/>
    <row r="1248" s="242" customFormat="1" ht="12.75"/>
    <row r="1249" s="242" customFormat="1" ht="12.75"/>
    <row r="1250" s="242" customFormat="1" ht="12.75"/>
    <row r="1251" s="242" customFormat="1" ht="12.75"/>
    <row r="1252" s="242" customFormat="1" ht="12.75"/>
    <row r="1253" s="242" customFormat="1" ht="12.75"/>
    <row r="1254" s="242" customFormat="1" ht="12.75"/>
    <row r="1255" s="242" customFormat="1" ht="12.75"/>
    <row r="1256" s="242" customFormat="1" ht="12.75"/>
    <row r="1257" s="242" customFormat="1" ht="12.75"/>
    <row r="1258" s="242" customFormat="1" ht="12.75"/>
    <row r="1259" s="242" customFormat="1" ht="12.75"/>
    <row r="1260" s="242" customFormat="1" ht="12.75"/>
    <row r="1261" s="242" customFormat="1" ht="12.75"/>
    <row r="1262" s="242" customFormat="1" ht="12.75"/>
    <row r="1263" s="242" customFormat="1" ht="12.75"/>
    <row r="1264" s="242" customFormat="1" ht="12.75"/>
    <row r="1265" s="242" customFormat="1" ht="12.75"/>
    <row r="1266" s="242" customFormat="1" ht="12.75"/>
    <row r="1267" s="242" customFormat="1" ht="12.75"/>
    <row r="1268" s="242" customFormat="1" ht="12.75"/>
    <row r="1269" s="242" customFormat="1" ht="12.75"/>
    <row r="1270" s="242" customFormat="1" ht="12.75"/>
    <row r="1271" s="242" customFormat="1" ht="12.75"/>
    <row r="1272" s="242" customFormat="1" ht="12.75"/>
    <row r="1273" s="242" customFormat="1" ht="12.75"/>
    <row r="1274" s="242" customFormat="1" ht="12.75"/>
    <row r="1275" s="242" customFormat="1" ht="12.75"/>
    <row r="1276" s="242" customFormat="1" ht="12.75"/>
    <row r="1277" s="242" customFormat="1" ht="12.75"/>
    <row r="1278" s="242" customFormat="1" ht="12.75"/>
    <row r="1279" s="242" customFormat="1" ht="12.75"/>
    <row r="1280" s="242" customFormat="1" ht="12.75"/>
    <row r="1281" s="242" customFormat="1" ht="12.75"/>
    <row r="1282" s="242" customFormat="1" ht="12.75"/>
    <row r="1283" s="242" customFormat="1" ht="12.75"/>
    <row r="1284" s="242" customFormat="1" ht="12.75"/>
    <row r="1285" s="242" customFormat="1" ht="12.75"/>
    <row r="1286" s="242" customFormat="1" ht="12.75"/>
    <row r="1287" s="242" customFormat="1" ht="12.75"/>
    <row r="1288" s="242" customFormat="1" ht="12.75"/>
    <row r="1289" s="242" customFormat="1" ht="12.75"/>
    <row r="1290" s="242" customFormat="1" ht="12.75"/>
    <row r="1291" s="242" customFormat="1" ht="12.75"/>
    <row r="1292" s="242" customFormat="1" ht="12.75"/>
    <row r="1293" s="242" customFormat="1" ht="12.75"/>
    <row r="1294" s="242" customFormat="1" ht="12.75"/>
    <row r="1295" s="242" customFormat="1" ht="12.75"/>
    <row r="1296" s="242" customFormat="1" ht="12.75"/>
    <row r="1297" s="242" customFormat="1" ht="12.75"/>
    <row r="1298" s="242" customFormat="1" ht="12.75"/>
    <row r="1299" s="242" customFormat="1" ht="12.75"/>
    <row r="1300" s="242" customFormat="1" ht="12.75"/>
    <row r="1301" s="242" customFormat="1" ht="12.75"/>
    <row r="1302" s="242" customFormat="1" ht="12.75"/>
    <row r="1303" s="242" customFormat="1" ht="12.75"/>
    <row r="1304" s="242" customFormat="1" ht="12.75"/>
    <row r="1305" s="242" customFormat="1" ht="12.75"/>
    <row r="1306" s="242" customFormat="1" ht="12.75"/>
    <row r="1307" s="242" customFormat="1" ht="12.75"/>
    <row r="1308" s="242" customFormat="1" ht="12.75"/>
    <row r="1309" s="242" customFormat="1" ht="12.75"/>
    <row r="1310" s="242" customFormat="1" ht="12.75"/>
    <row r="1311" s="242" customFormat="1" ht="12.75"/>
    <row r="1312" s="242" customFormat="1" ht="12.75"/>
    <row r="1313" s="242" customFormat="1" ht="12.75"/>
    <row r="1314" s="242" customFormat="1" ht="12.75"/>
    <row r="1315" s="242" customFormat="1" ht="12.75"/>
    <row r="1316" s="242" customFormat="1" ht="12.75"/>
    <row r="1317" s="242" customFormat="1" ht="12.75"/>
    <row r="1318" s="242" customFormat="1" ht="12.75"/>
    <row r="1319" s="242" customFormat="1" ht="12.75"/>
    <row r="1320" s="242" customFormat="1" ht="12.75"/>
    <row r="1321" s="242" customFormat="1" ht="12.75"/>
    <row r="1322" s="242" customFormat="1" ht="12.75"/>
    <row r="1323" s="242" customFormat="1" ht="12.75"/>
    <row r="1324" s="242" customFormat="1" ht="12.75"/>
    <row r="1325" s="242" customFormat="1" ht="12.75"/>
    <row r="1326" s="242" customFormat="1" ht="12.75"/>
    <row r="1327" s="242" customFormat="1" ht="12.75"/>
    <row r="1328" s="242" customFormat="1" ht="12.75"/>
    <row r="1329" s="242" customFormat="1" ht="12.75"/>
    <row r="1330" s="242" customFormat="1" ht="12.75"/>
    <row r="1331" s="242" customFormat="1" ht="12.75"/>
    <row r="1332" s="242" customFormat="1" ht="12.75"/>
    <row r="1333" s="242" customFormat="1" ht="12.75"/>
    <row r="1334" s="242" customFormat="1" ht="12.75"/>
    <row r="1335" s="242" customFormat="1" ht="12.75"/>
    <row r="1336" s="242" customFormat="1" ht="12.75"/>
    <row r="1337" s="242" customFormat="1" ht="12.75"/>
    <row r="1338" s="242" customFormat="1" ht="12.75"/>
    <row r="1339" s="242" customFormat="1" ht="12.75"/>
    <row r="1340" s="242" customFormat="1" ht="12.75"/>
    <row r="1341" s="242" customFormat="1" ht="12.75"/>
    <row r="1342" s="242" customFormat="1" ht="12.75"/>
    <row r="1343" s="242" customFormat="1" ht="12.75"/>
    <row r="1344" s="242" customFormat="1" ht="12.75"/>
    <row r="1345" s="242" customFormat="1" ht="12.75"/>
    <row r="1346" s="242" customFormat="1" ht="12.75"/>
    <row r="1347" s="242" customFormat="1" ht="12.75"/>
    <row r="1348" s="242" customFormat="1" ht="12.75"/>
    <row r="1349" s="242" customFormat="1" ht="12.75"/>
    <row r="1350" s="242" customFormat="1" ht="12.75"/>
    <row r="1351" s="242" customFormat="1" ht="12.75"/>
    <row r="1352" s="242" customFormat="1" ht="12.75"/>
    <row r="1353" s="242" customFormat="1" ht="12.75"/>
    <row r="1354" s="242" customFormat="1" ht="12.75"/>
    <row r="1355" s="242" customFormat="1" ht="12.75"/>
    <row r="1356" s="242" customFormat="1" ht="12.75"/>
    <row r="1357" s="242" customFormat="1" ht="12.75"/>
    <row r="1358" s="242" customFormat="1" ht="12.75"/>
    <row r="1359" s="242" customFormat="1" ht="12.75"/>
    <row r="1360" s="242" customFormat="1" ht="12.75"/>
    <row r="1361" s="242" customFormat="1" ht="12.75"/>
    <row r="1362" s="242" customFormat="1" ht="12.75"/>
    <row r="1363" s="242" customFormat="1" ht="12.75"/>
    <row r="1364" s="242" customFormat="1" ht="12.75"/>
    <row r="1365" s="242" customFormat="1" ht="12.75"/>
    <row r="1366" s="242" customFormat="1" ht="12.75"/>
    <row r="1367" s="242" customFormat="1" ht="12.75"/>
    <row r="1368" s="242" customFormat="1" ht="12.75"/>
    <row r="1369" s="242" customFormat="1" ht="12.75"/>
    <row r="1370" s="242" customFormat="1" ht="12.75"/>
    <row r="1371" s="242" customFormat="1" ht="12.75"/>
    <row r="1372" s="242" customFormat="1" ht="12.75"/>
    <row r="1373" s="242" customFormat="1" ht="12.75"/>
    <row r="1374" s="242" customFormat="1" ht="12.75"/>
    <row r="1375" s="242" customFormat="1" ht="12.75"/>
    <row r="1376" s="242" customFormat="1" ht="12.75"/>
    <row r="1377" s="242" customFormat="1" ht="12.75"/>
    <row r="1378" s="242" customFormat="1" ht="12.75"/>
    <row r="1379" s="242" customFormat="1" ht="12.75"/>
    <row r="1380" s="242" customFormat="1" ht="12.75"/>
    <row r="1381" s="242" customFormat="1" ht="12.75"/>
    <row r="1382" s="242" customFormat="1" ht="12.75"/>
    <row r="1383" s="242" customFormat="1" ht="12.75"/>
    <row r="1384" s="242" customFormat="1" ht="12.75"/>
    <row r="1385" s="242" customFormat="1" ht="12.75"/>
    <row r="1386" s="242" customFormat="1" ht="12.75"/>
    <row r="1387" s="242" customFormat="1" ht="12.75"/>
    <row r="1388" s="242" customFormat="1" ht="12.75"/>
    <row r="1389" s="242" customFormat="1" ht="12.75"/>
    <row r="1390" s="242" customFormat="1" ht="12.75"/>
    <row r="1391" s="242" customFormat="1" ht="12.75"/>
    <row r="1392" s="242" customFormat="1" ht="12.75"/>
    <row r="1393" s="242" customFormat="1" ht="12.75"/>
    <row r="1394" s="242" customFormat="1" ht="12.75"/>
    <row r="1395" s="242" customFormat="1" ht="12.75"/>
    <row r="1396" s="242" customFormat="1" ht="12.75"/>
    <row r="1397" s="242" customFormat="1" ht="12.75"/>
    <row r="1398" s="242" customFormat="1" ht="12.75"/>
    <row r="1399" s="242" customFormat="1" ht="12.75"/>
    <row r="1400" s="242" customFormat="1" ht="12.75"/>
    <row r="1401" s="242" customFormat="1" ht="12.75"/>
    <row r="1402" s="242" customFormat="1" ht="12.75"/>
    <row r="1403" s="242" customFormat="1" ht="12.75"/>
    <row r="1404" s="242" customFormat="1" ht="12.75"/>
    <row r="1405" s="242" customFormat="1" ht="12.75"/>
    <row r="1406" s="242" customFormat="1" ht="12.75"/>
    <row r="1407" s="242" customFormat="1" ht="12.75"/>
    <row r="1408" s="242" customFormat="1" ht="12.75"/>
    <row r="1409" s="242" customFormat="1" ht="12.75"/>
    <row r="1410" s="242" customFormat="1" ht="12.75"/>
    <row r="1411" s="242" customFormat="1" ht="12.75"/>
    <row r="1412" s="242" customFormat="1" ht="12.75"/>
    <row r="1413" s="242" customFormat="1" ht="12.75"/>
    <row r="1414" s="242" customFormat="1" ht="12.75"/>
    <row r="1415" s="242" customFormat="1" ht="12.75"/>
    <row r="1416" s="242" customFormat="1" ht="12.75"/>
    <row r="1417" s="242" customFormat="1" ht="12.75"/>
    <row r="1418" s="242" customFormat="1" ht="12.75"/>
    <row r="1419" s="242" customFormat="1" ht="12.75"/>
    <row r="1420" s="242" customFormat="1" ht="12.75"/>
    <row r="1421" s="242" customFormat="1" ht="12.75"/>
    <row r="1422" s="242" customFormat="1" ht="12.75"/>
    <row r="1423" s="242" customFormat="1" ht="12.75"/>
    <row r="1424" s="242" customFormat="1" ht="12.75"/>
    <row r="1425" s="242" customFormat="1" ht="12.75"/>
    <row r="1426" s="242" customFormat="1" ht="12.75"/>
    <row r="1427" s="242" customFormat="1" ht="12.75"/>
    <row r="1428" s="242" customFormat="1" ht="12.75"/>
    <row r="1429" s="242" customFormat="1" ht="12.75"/>
    <row r="1430" s="242" customFormat="1" ht="12.75"/>
    <row r="1431" s="242" customFormat="1" ht="12.75"/>
    <row r="1432" s="242" customFormat="1" ht="12.75"/>
    <row r="1433" s="242" customFormat="1" ht="12.75"/>
    <row r="1434" s="242" customFormat="1" ht="12.75"/>
    <row r="1435" s="242" customFormat="1" ht="12.75"/>
    <row r="1436" s="242" customFormat="1" ht="12.75"/>
    <row r="1437" s="242" customFormat="1" ht="12.75"/>
    <row r="1438" s="242" customFormat="1" ht="12.75"/>
    <row r="1439" s="242" customFormat="1" ht="12.75"/>
    <row r="1440" s="242" customFormat="1" ht="12.75"/>
    <row r="1441" s="242" customFormat="1" ht="12.75"/>
    <row r="1442" s="242" customFormat="1" ht="12.75"/>
    <row r="1443" s="242" customFormat="1" ht="12.75"/>
    <row r="1444" s="242" customFormat="1" ht="12.75"/>
    <row r="1445" s="242" customFormat="1" ht="12.75"/>
    <row r="1446" s="242" customFormat="1" ht="12.75"/>
    <row r="1447" s="242" customFormat="1" ht="12.75"/>
    <row r="1448" s="242" customFormat="1" ht="12.75"/>
    <row r="1449" s="242" customFormat="1" ht="12.75"/>
    <row r="1450" s="242" customFormat="1" ht="12.75"/>
    <row r="1451" s="242" customFormat="1" ht="12.75"/>
    <row r="1452" s="242" customFormat="1" ht="12.75"/>
    <row r="1453" s="242" customFormat="1" ht="12.75"/>
    <row r="1454" s="242" customFormat="1" ht="12.75"/>
    <row r="1455" s="242" customFormat="1" ht="12.75"/>
    <row r="1456" s="242" customFormat="1" ht="12.75"/>
    <row r="1457" s="242" customFormat="1" ht="12.75"/>
    <row r="1458" s="242" customFormat="1" ht="12.75"/>
    <row r="1459" s="242" customFormat="1" ht="12.75"/>
    <row r="1460" s="242" customFormat="1" ht="12.75"/>
    <row r="1461" s="242" customFormat="1" ht="12.75"/>
    <row r="1462" s="242" customFormat="1" ht="12.75"/>
    <row r="1463" s="242" customFormat="1" ht="12.75"/>
    <row r="1464" s="242" customFormat="1" ht="12.75"/>
    <row r="1465" s="242" customFormat="1" ht="12.75"/>
    <row r="1466" s="242" customFormat="1" ht="12.75"/>
    <row r="1467" s="242" customFormat="1" ht="12.75"/>
    <row r="1468" s="242" customFormat="1" ht="12.75"/>
    <row r="1469" s="242" customFormat="1" ht="12.75"/>
    <row r="1470" s="242" customFormat="1" ht="12.75"/>
    <row r="1471" s="242" customFormat="1" ht="12.75"/>
    <row r="1472" s="242" customFormat="1" ht="12.75"/>
    <row r="1473" s="242" customFormat="1" ht="12.75"/>
    <row r="1474" s="242" customFormat="1" ht="12.75"/>
    <row r="1475" s="242" customFormat="1" ht="12.75"/>
    <row r="1476" s="242" customFormat="1" ht="12.75"/>
    <row r="1477" s="242" customFormat="1" ht="12.75"/>
    <row r="1478" s="242" customFormat="1" ht="12.75"/>
    <row r="1479" s="242" customFormat="1" ht="12.75"/>
    <row r="1480" s="242" customFormat="1" ht="12.75"/>
    <row r="1481" s="242" customFormat="1" ht="12.75"/>
    <row r="1482" s="242" customFormat="1" ht="12.75"/>
    <row r="1483" s="242" customFormat="1" ht="12.75"/>
    <row r="1484" s="242" customFormat="1" ht="12.75"/>
    <row r="1485" s="242" customFormat="1" ht="12.75"/>
    <row r="1486" s="242" customFormat="1" ht="12.75"/>
    <row r="1487" s="242" customFormat="1" ht="12.75"/>
    <row r="1488" s="242" customFormat="1" ht="12.75"/>
    <row r="1489" s="242" customFormat="1" ht="12.75"/>
    <row r="1490" s="242" customFormat="1" ht="12.75"/>
    <row r="1491" s="242" customFormat="1" ht="12.75"/>
    <row r="1492" s="242" customFormat="1" ht="12.75"/>
    <row r="1493" s="242" customFormat="1" ht="12.75"/>
    <row r="1494" s="242" customFormat="1" ht="12.75"/>
    <row r="1495" s="242" customFormat="1" ht="12.75"/>
    <row r="1496" s="242" customFormat="1" ht="12.75"/>
    <row r="1497" s="242" customFormat="1" ht="12.75"/>
    <row r="1498" s="242" customFormat="1" ht="12.75"/>
    <row r="1499" s="242" customFormat="1" ht="12.75"/>
    <row r="1500" s="242" customFormat="1" ht="12.75"/>
    <row r="1501" s="242" customFormat="1" ht="12.75"/>
    <row r="1502" s="242" customFormat="1" ht="12.75"/>
    <row r="1503" s="242" customFormat="1" ht="12.75"/>
    <row r="1504" s="242" customFormat="1" ht="12.75"/>
    <row r="1505" s="242" customFormat="1" ht="12.75"/>
    <row r="1506" s="242" customFormat="1" ht="12.75"/>
    <row r="1507" s="242" customFormat="1" ht="12.75"/>
    <row r="1508" s="242" customFormat="1" ht="12.75"/>
    <row r="1509" s="242" customFormat="1" ht="12.75"/>
    <row r="1510" s="242" customFormat="1" ht="12.75"/>
    <row r="1511" s="242" customFormat="1" ht="12.75"/>
    <row r="1512" s="242" customFormat="1" ht="12.75"/>
    <row r="1513" s="242" customFormat="1" ht="12.75"/>
    <row r="1514" s="242" customFormat="1" ht="12.75"/>
    <row r="1515" s="242" customFormat="1" ht="12.75"/>
    <row r="1516" s="242" customFormat="1" ht="12.75"/>
    <row r="1517" s="242" customFormat="1" ht="12.75"/>
    <row r="1518" s="242" customFormat="1" ht="12.75"/>
    <row r="1519" s="242" customFormat="1" ht="12.75"/>
    <row r="1520" s="242" customFormat="1" ht="12.75"/>
    <row r="1521" s="242" customFormat="1" ht="12.75"/>
    <row r="1522" s="242" customFormat="1" ht="12.75"/>
    <row r="1523" s="242" customFormat="1" ht="12.75"/>
    <row r="1524" s="242" customFormat="1" ht="12.75"/>
    <row r="1525" s="242" customFormat="1" ht="12.75"/>
    <row r="1526" s="242" customFormat="1" ht="12.75"/>
    <row r="1527" s="242" customFormat="1" ht="12.75"/>
    <row r="1528" s="242" customFormat="1" ht="12.75"/>
    <row r="1529" s="242" customFormat="1" ht="12.75"/>
    <row r="1530" s="242" customFormat="1" ht="12.75"/>
    <row r="1531" s="242" customFormat="1" ht="12.75"/>
    <row r="1532" s="242" customFormat="1" ht="12.75"/>
    <row r="1533" s="242" customFormat="1" ht="12.75"/>
    <row r="1534" s="242" customFormat="1" ht="12.75"/>
    <row r="1535" s="242" customFormat="1" ht="12.75"/>
    <row r="1536" s="242" customFormat="1" ht="12.75"/>
    <row r="1537" s="242" customFormat="1" ht="12.75"/>
    <row r="1538" s="242" customFormat="1" ht="12.75"/>
    <row r="1539" s="242" customFormat="1" ht="12.75"/>
    <row r="1540" s="242" customFormat="1" ht="12.75"/>
    <row r="1541" s="242" customFormat="1" ht="12.75"/>
    <row r="1542" s="242" customFormat="1" ht="12.75"/>
    <row r="1543" s="242" customFormat="1" ht="12.75"/>
    <row r="1544" s="242" customFormat="1" ht="12.75"/>
    <row r="1545" s="242" customFormat="1" ht="12.75"/>
    <row r="1546" s="242" customFormat="1" ht="12.75"/>
    <row r="1547" s="242" customFormat="1" ht="12.75"/>
    <row r="1548" s="242" customFormat="1" ht="12.75"/>
    <row r="1549" s="242" customFormat="1" ht="12.75"/>
    <row r="1550" s="242" customFormat="1" ht="12.75"/>
    <row r="1551" s="242" customFormat="1" ht="12.75"/>
    <row r="1552" s="242" customFormat="1" ht="12.75"/>
    <row r="1553" s="242" customFormat="1" ht="12.75"/>
    <row r="1554" s="242" customFormat="1" ht="12.75"/>
    <row r="1555" s="242" customFormat="1" ht="12.75"/>
    <row r="1556" s="242" customFormat="1" ht="12.75"/>
    <row r="1557" s="242" customFormat="1" ht="12.75"/>
    <row r="1558" s="242" customFormat="1" ht="12.75"/>
    <row r="1559" s="242" customFormat="1" ht="12.75"/>
    <row r="1560" s="242" customFormat="1" ht="12.75"/>
    <row r="1561" s="242" customFormat="1" ht="12.75"/>
    <row r="1562" s="242" customFormat="1" ht="12.75"/>
    <row r="1563" s="242" customFormat="1" ht="12.75"/>
    <row r="1564" s="242" customFormat="1" ht="12.75"/>
    <row r="1565" s="242" customFormat="1" ht="12.75"/>
    <row r="1566" s="242" customFormat="1" ht="12.75"/>
    <row r="1567" s="242" customFormat="1" ht="12.75"/>
    <row r="1568" s="242" customFormat="1" ht="12.75"/>
    <row r="1569" s="242" customFormat="1" ht="12.75"/>
    <row r="1570" s="242" customFormat="1" ht="12.75"/>
    <row r="1571" s="242" customFormat="1" ht="12.75"/>
    <row r="1572" s="242" customFormat="1" ht="12.75"/>
    <row r="1573" s="242" customFormat="1" ht="12.75"/>
    <row r="1574" s="242" customFormat="1" ht="12.75"/>
    <row r="1575" s="242" customFormat="1" ht="12.75"/>
    <row r="1576" s="242" customFormat="1" ht="12.75"/>
    <row r="1577" s="242" customFormat="1" ht="12.75"/>
    <row r="1578" s="242" customFormat="1" ht="12.75"/>
    <row r="1579" s="242" customFormat="1" ht="12.75"/>
    <row r="1580" s="242" customFormat="1" ht="12.75"/>
    <row r="1581" s="242" customFormat="1" ht="12.75"/>
    <row r="1582" s="242" customFormat="1" ht="12.75"/>
    <row r="1583" s="242" customFormat="1" ht="12.75"/>
    <row r="1584" s="242" customFormat="1" ht="12.75"/>
    <row r="1585" s="242" customFormat="1" ht="12.75"/>
    <row r="1586" s="242" customFormat="1" ht="12.75"/>
    <row r="1587" s="242" customFormat="1" ht="12.75"/>
    <row r="1588" s="242" customFormat="1" ht="12.75"/>
    <row r="1589" s="242" customFormat="1" ht="12.75"/>
    <row r="1590" s="242" customFormat="1" ht="12.75"/>
    <row r="1591" s="242" customFormat="1" ht="12.75"/>
    <row r="1592" s="242" customFormat="1" ht="12.75"/>
    <row r="1593" s="242" customFormat="1" ht="12.75"/>
    <row r="1594" s="242" customFormat="1" ht="12.75"/>
    <row r="1595" s="242" customFormat="1" ht="12.75"/>
    <row r="1596" s="242" customFormat="1" ht="12.75"/>
    <row r="1597" s="242" customFormat="1" ht="12.75"/>
    <row r="1598" s="242" customFormat="1" ht="12.75"/>
    <row r="1599" s="242" customFormat="1" ht="12.75"/>
    <row r="1600" s="242" customFormat="1" ht="12.75"/>
    <row r="1601" s="242" customFormat="1" ht="12.75"/>
    <row r="1602" s="242" customFormat="1" ht="12.75"/>
    <row r="1603" s="242" customFormat="1" ht="12.75"/>
    <row r="1604" s="242" customFormat="1" ht="12.75"/>
    <row r="1605" s="242" customFormat="1" ht="12.75"/>
    <row r="1606" s="242" customFormat="1" ht="12.75"/>
    <row r="1607" s="242" customFormat="1" ht="12.75"/>
    <row r="1608" s="242" customFormat="1" ht="12.75"/>
    <row r="1609" s="242" customFormat="1" ht="12.75"/>
    <row r="1610" s="242" customFormat="1" ht="12.75"/>
    <row r="1611" s="242" customFormat="1" ht="12.75"/>
    <row r="1612" s="242" customFormat="1" ht="12.75"/>
    <row r="1613" s="242" customFormat="1" ht="12.75"/>
    <row r="1614" s="242" customFormat="1" ht="12.75"/>
    <row r="1615" s="242" customFormat="1" ht="12.75"/>
    <row r="1616" s="242" customFormat="1" ht="12.75"/>
    <row r="1617" s="242" customFormat="1" ht="12.75"/>
    <row r="1618" s="242" customFormat="1" ht="12.75"/>
    <row r="1619" s="242" customFormat="1" ht="12.75"/>
    <row r="1620" s="242" customFormat="1" ht="12.75"/>
    <row r="1621" s="242" customFormat="1" ht="12.75"/>
    <row r="1622" s="242" customFormat="1" ht="12.75"/>
    <row r="1623" s="242" customFormat="1" ht="12.75"/>
    <row r="1624" s="242" customFormat="1" ht="12.75"/>
    <row r="1625" s="242" customFormat="1" ht="12.75"/>
    <row r="1626" s="242" customFormat="1" ht="12.75"/>
    <row r="1627" s="242" customFormat="1" ht="12.75"/>
    <row r="1628" s="242" customFormat="1" ht="12.75"/>
    <row r="1629" s="242" customFormat="1" ht="12.75"/>
    <row r="1630" s="242" customFormat="1" ht="12.75"/>
    <row r="1631" s="242" customFormat="1" ht="12.75"/>
    <row r="1632" s="242" customFormat="1" ht="12.75"/>
    <row r="1633" s="242" customFormat="1" ht="12.75"/>
    <row r="1634" s="242" customFormat="1" ht="12.75"/>
    <row r="1635" s="242" customFormat="1" ht="12.75"/>
    <row r="1636" s="242" customFormat="1" ht="12.75"/>
    <row r="1637" s="242" customFormat="1" ht="12.75"/>
    <row r="1638" s="242" customFormat="1" ht="12.75"/>
    <row r="1639" s="242" customFormat="1" ht="12.75"/>
    <row r="1640" s="242" customFormat="1" ht="12.75"/>
    <row r="1641" s="242" customFormat="1" ht="12.75"/>
    <row r="1642" s="242" customFormat="1" ht="12.75"/>
    <row r="1643" s="242" customFormat="1" ht="12.75"/>
    <row r="1644" s="242" customFormat="1" ht="12.75"/>
    <row r="1645" s="242" customFormat="1" ht="12.75"/>
    <row r="1646" s="242" customFormat="1" ht="12.75"/>
    <row r="1647" s="242" customFormat="1" ht="12.75"/>
    <row r="1648" s="242" customFormat="1" ht="12.75"/>
    <row r="1649" s="242" customFormat="1" ht="12.75"/>
    <row r="1650" s="242" customFormat="1" ht="12.75"/>
    <row r="1651" s="242" customFormat="1" ht="12.75"/>
    <row r="1652" s="242" customFormat="1" ht="12.75"/>
    <row r="1653" s="242" customFormat="1" ht="12.75"/>
    <row r="1654" s="242" customFormat="1" ht="12.75"/>
    <row r="1655" s="242" customFormat="1" ht="12.75"/>
    <row r="1656" s="242" customFormat="1" ht="12.75"/>
    <row r="1657" s="242" customFormat="1" ht="12.75"/>
    <row r="1658" s="242" customFormat="1" ht="12.75"/>
    <row r="1659" s="242" customFormat="1" ht="12.75"/>
    <row r="1660" s="242" customFormat="1" ht="12.75"/>
    <row r="1661" s="242" customFormat="1" ht="12.75"/>
    <row r="1662" s="242" customFormat="1" ht="12.75"/>
    <row r="1663" s="242" customFormat="1" ht="12.75"/>
    <row r="1664" s="242" customFormat="1" ht="12.75"/>
    <row r="1665" s="242" customFormat="1" ht="12.75"/>
    <row r="1666" s="242" customFormat="1" ht="12.75"/>
    <row r="1667" s="242" customFormat="1" ht="12.75"/>
    <row r="1668" s="242" customFormat="1" ht="12.75"/>
    <row r="1669" s="242" customFormat="1" ht="12.75"/>
    <row r="1670" s="242" customFormat="1" ht="12.75"/>
    <row r="1671" s="242" customFormat="1" ht="12.75"/>
    <row r="1672" s="242" customFormat="1" ht="12.75"/>
    <row r="1673" s="242" customFormat="1" ht="12.75"/>
    <row r="1674" s="242" customFormat="1" ht="12.75"/>
    <row r="1675" s="242" customFormat="1" ht="12.75"/>
    <row r="1676" s="242" customFormat="1" ht="12.75"/>
    <row r="1677" s="242" customFormat="1" ht="12.75"/>
    <row r="1678" s="242" customFormat="1" ht="12.75"/>
    <row r="1679" s="242" customFormat="1" ht="12.75"/>
    <row r="1680" s="242" customFormat="1" ht="12.75"/>
    <row r="1681" s="242" customFormat="1" ht="12.75"/>
    <row r="1682" s="242" customFormat="1" ht="12.75"/>
    <row r="1683" s="242" customFormat="1" ht="12.75"/>
    <row r="1684" s="242" customFormat="1" ht="12.75"/>
    <row r="1685" s="242" customFormat="1" ht="12.75"/>
    <row r="1686" s="242" customFormat="1" ht="12.75"/>
    <row r="1687" s="242" customFormat="1" ht="12.75"/>
    <row r="1688" s="242" customFormat="1" ht="12.75"/>
    <row r="1689" s="242" customFormat="1" ht="12.75"/>
    <row r="1690" s="242" customFormat="1" ht="12.75"/>
    <row r="1691" s="242" customFormat="1" ht="12.75"/>
    <row r="1692" s="242" customFormat="1" ht="12.75"/>
    <row r="1693" s="242" customFormat="1" ht="12.75"/>
    <row r="1694" s="242" customFormat="1" ht="12.75"/>
    <row r="1695" s="242" customFormat="1" ht="12.75"/>
    <row r="1696" s="242" customFormat="1" ht="12.75"/>
    <row r="1697" s="242" customFormat="1" ht="12.75"/>
    <row r="1698" s="242" customFormat="1" ht="12.75"/>
    <row r="1699" s="242" customFormat="1" ht="12.75"/>
    <row r="1700" s="242" customFormat="1" ht="12.75"/>
    <row r="1701" s="242" customFormat="1" ht="12.75"/>
    <row r="1702" s="242" customFormat="1" ht="12.75"/>
    <row r="1703" s="242" customFormat="1" ht="12.75"/>
    <row r="1704" s="242" customFormat="1" ht="12.75"/>
    <row r="1705" s="242" customFormat="1" ht="12.75"/>
    <row r="1706" s="242" customFormat="1" ht="12.75"/>
    <row r="1707" s="242" customFormat="1" ht="12.75"/>
    <row r="1708" s="242" customFormat="1" ht="12.75"/>
    <row r="1709" s="242" customFormat="1" ht="12.75"/>
    <row r="1710" s="242" customFormat="1" ht="12.75"/>
    <row r="1711" s="242" customFormat="1" ht="12.75"/>
    <row r="1712" s="242" customFormat="1" ht="12.75"/>
    <row r="1713" s="242" customFormat="1" ht="12.75"/>
    <row r="1714" s="242" customFormat="1" ht="12.75"/>
    <row r="1715" s="242" customFormat="1" ht="12.75"/>
    <row r="1716" s="242" customFormat="1" ht="12.75"/>
    <row r="1717" s="242" customFormat="1" ht="12.75"/>
    <row r="1718" s="242" customFormat="1" ht="12.75"/>
    <row r="1719" s="242" customFormat="1" ht="12.75"/>
    <row r="1720" s="242" customFormat="1" ht="12.75"/>
    <row r="1721" s="242" customFormat="1" ht="12.75"/>
    <row r="1722" s="242" customFormat="1" ht="12.75"/>
    <row r="1723" s="242" customFormat="1" ht="12.75"/>
    <row r="1724" s="242" customFormat="1" ht="12.75"/>
    <row r="1725" s="242" customFormat="1" ht="12.75"/>
    <row r="1726" s="242" customFormat="1" ht="12.75"/>
    <row r="1727" s="242" customFormat="1" ht="12.75"/>
    <row r="1728" s="242" customFormat="1" ht="12.75"/>
    <row r="1729" s="242" customFormat="1" ht="12.75"/>
    <row r="1730" s="242" customFormat="1" ht="12.75"/>
    <row r="1731" s="242" customFormat="1" ht="12.75"/>
    <row r="1732" s="242" customFormat="1" ht="12.75"/>
    <row r="1733" s="242" customFormat="1" ht="12.75"/>
    <row r="1734" s="242" customFormat="1" ht="12.75"/>
    <row r="1735" s="242" customFormat="1" ht="12.75"/>
    <row r="1736" s="242" customFormat="1" ht="12.75"/>
    <row r="1737" s="242" customFormat="1" ht="12.75"/>
    <row r="1738" s="242" customFormat="1" ht="12.75"/>
    <row r="1739" s="242" customFormat="1" ht="12.75"/>
    <row r="1740" s="242" customFormat="1" ht="12.75"/>
    <row r="1741" s="242" customFormat="1" ht="12.75"/>
    <row r="1742" s="242" customFormat="1" ht="12.75"/>
    <row r="1743" s="242" customFormat="1" ht="12.75"/>
    <row r="1744" s="242" customFormat="1" ht="12.75"/>
    <row r="1745" s="242" customFormat="1" ht="12.75"/>
    <row r="1746" s="242" customFormat="1" ht="12.75"/>
    <row r="1747" s="242" customFormat="1" ht="12.75"/>
    <row r="1748" s="242" customFormat="1" ht="12.75"/>
    <row r="1749" s="242" customFormat="1" ht="12.75"/>
    <row r="1750" s="242" customFormat="1" ht="12.75"/>
    <row r="1751" s="242" customFormat="1" ht="12.75"/>
    <row r="1752" s="242" customFormat="1" ht="12.75"/>
    <row r="1753" s="242" customFormat="1" ht="12.75"/>
    <row r="1754" s="242" customFormat="1" ht="12.75"/>
    <row r="1755" s="242" customFormat="1" ht="12.75"/>
    <row r="1756" s="242" customFormat="1" ht="12.75"/>
    <row r="1757" s="242" customFormat="1" ht="12.75"/>
    <row r="1758" s="242" customFormat="1" ht="12.75"/>
    <row r="1759" s="242" customFormat="1" ht="12.75"/>
    <row r="1760" s="242" customFormat="1" ht="12.75"/>
    <row r="1761" s="242" customFormat="1" ht="12.75"/>
    <row r="1762" s="242" customFormat="1" ht="12.75"/>
    <row r="1763" s="242" customFormat="1" ht="12.75"/>
    <row r="1764" s="242" customFormat="1" ht="12.75"/>
    <row r="1765" s="242" customFormat="1" ht="12.75"/>
    <row r="1766" s="242" customFormat="1" ht="12.75"/>
    <row r="1767" s="242" customFormat="1" ht="12.75"/>
    <row r="1768" s="242" customFormat="1" ht="12.75"/>
    <row r="1769" s="242" customFormat="1" ht="12.75"/>
    <row r="1770" s="242" customFormat="1" ht="12.75"/>
    <row r="1771" s="242" customFormat="1" ht="12.75"/>
    <row r="1772" s="242" customFormat="1" ht="12.75"/>
    <row r="1773" s="242" customFormat="1" ht="12.75"/>
    <row r="1774" s="242" customFormat="1" ht="12.75"/>
    <row r="1775" s="242" customFormat="1" ht="12.75"/>
    <row r="1776" s="242" customFormat="1" ht="12.75"/>
    <row r="1777" s="242" customFormat="1" ht="12.75"/>
    <row r="1778" s="242" customFormat="1" ht="12.75"/>
    <row r="1779" s="242" customFormat="1" ht="12.75"/>
    <row r="1780" s="242" customFormat="1" ht="12.75"/>
    <row r="1781" s="242" customFormat="1" ht="12.75"/>
    <row r="1782" s="242" customFormat="1" ht="12.75"/>
    <row r="1783" s="242" customFormat="1" ht="12.75"/>
    <row r="1784" s="242" customFormat="1" ht="12.75"/>
    <row r="1785" s="242" customFormat="1" ht="12.75"/>
    <row r="1786" s="242" customFormat="1" ht="12.75"/>
    <row r="1787" s="242" customFormat="1" ht="12.75"/>
    <row r="1788" s="242" customFormat="1" ht="12.75"/>
    <row r="1789" s="242" customFormat="1" ht="12.75"/>
    <row r="1790" s="242" customFormat="1" ht="12.75"/>
    <row r="1791" s="242" customFormat="1" ht="12.75"/>
    <row r="1792" s="242" customFormat="1" ht="12.75"/>
    <row r="1793" s="242" customFormat="1" ht="12.75"/>
    <row r="1794" s="242" customFormat="1" ht="12.75"/>
    <row r="1795" s="242" customFormat="1" ht="12.75"/>
    <row r="1796" s="242" customFormat="1" ht="12.75"/>
    <row r="1797" s="242" customFormat="1" ht="12.75"/>
    <row r="1798" s="242" customFormat="1" ht="12.75"/>
    <row r="1799" s="242" customFormat="1" ht="12.75"/>
    <row r="1800" s="242" customFormat="1" ht="12.75"/>
    <row r="1801" s="242" customFormat="1" ht="12.75"/>
    <row r="1802" s="242" customFormat="1" ht="12.75"/>
    <row r="1803" s="242" customFormat="1" ht="12.75"/>
    <row r="1804" s="242" customFormat="1" ht="12.75"/>
    <row r="1805" s="242" customFormat="1" ht="12.75"/>
    <row r="1806" s="242" customFormat="1" ht="12.75"/>
    <row r="1807" s="242" customFormat="1" ht="12.75"/>
    <row r="1808" s="242" customFormat="1" ht="12.75"/>
    <row r="1809" s="242" customFormat="1" ht="12.75"/>
    <row r="1810" s="242" customFormat="1" ht="12.75"/>
    <row r="1811" s="242" customFormat="1" ht="12.75"/>
    <row r="1812" s="242" customFormat="1" ht="12.75"/>
    <row r="1813" s="242" customFormat="1" ht="12.75"/>
    <row r="1814" s="242" customFormat="1" ht="12.75"/>
    <row r="1815" s="242" customFormat="1" ht="12.75"/>
    <row r="1816" s="242" customFormat="1" ht="12.75"/>
    <row r="1817" s="242" customFormat="1" ht="12.75"/>
    <row r="1818" s="242" customFormat="1" ht="12.75"/>
    <row r="1819" s="242" customFormat="1" ht="12.75"/>
    <row r="1820" s="242" customFormat="1" ht="12.75"/>
    <row r="1821" s="242" customFormat="1" ht="12.75"/>
    <row r="1822" s="242" customFormat="1" ht="12.75"/>
    <row r="1823" s="242" customFormat="1" ht="12.75"/>
    <row r="1824" s="242" customFormat="1" ht="12.75"/>
    <row r="1825" s="242" customFormat="1" ht="12.75"/>
    <row r="1826" s="242" customFormat="1" ht="12.75"/>
    <row r="1827" s="242" customFormat="1" ht="12.75"/>
    <row r="1828" s="242" customFormat="1" ht="12.75"/>
    <row r="1829" s="242" customFormat="1" ht="12.75"/>
    <row r="1830" s="242" customFormat="1" ht="12.75"/>
    <row r="1831" s="242" customFormat="1" ht="12.75"/>
    <row r="1832" s="242" customFormat="1" ht="12.75"/>
    <row r="1833" s="242" customFormat="1" ht="12.75"/>
    <row r="1834" s="242" customFormat="1" ht="12.75"/>
    <row r="1835" s="242" customFormat="1" ht="12.75"/>
    <row r="1836" s="242" customFormat="1" ht="12.75"/>
    <row r="1837" s="242" customFormat="1" ht="12.75"/>
    <row r="1838" s="242" customFormat="1" ht="12.75"/>
    <row r="1839" s="242" customFormat="1" ht="12.75"/>
    <row r="1840" s="242" customFormat="1" ht="12.75"/>
    <row r="1841" s="242" customFormat="1" ht="12.75"/>
    <row r="1842" s="242" customFormat="1" ht="12.75"/>
    <row r="1843" s="242" customFormat="1" ht="12.75"/>
    <row r="1844" s="242" customFormat="1" ht="12.75"/>
    <row r="1845" s="242" customFormat="1" ht="12.75"/>
    <row r="1846" s="242" customFormat="1" ht="12.75"/>
    <row r="1847" s="242" customFormat="1" ht="12.75"/>
    <row r="1848" s="242" customFormat="1" ht="12.75"/>
    <row r="1849" s="242" customFormat="1" ht="12.75"/>
    <row r="1850" s="242" customFormat="1" ht="12.75"/>
    <row r="1851" s="242" customFormat="1" ht="12.75"/>
    <row r="1852" s="242" customFormat="1" ht="12.75"/>
    <row r="1853" s="242" customFormat="1" ht="12.75"/>
    <row r="1854" s="242" customFormat="1" ht="12.75"/>
    <row r="1855" s="242" customFormat="1" ht="12.75"/>
    <row r="1856" s="242" customFormat="1" ht="12.75"/>
    <row r="1857" s="242" customFormat="1" ht="12.75"/>
    <row r="1858" s="242" customFormat="1" ht="12.75"/>
    <row r="1859" s="242" customFormat="1" ht="12.75"/>
    <row r="1860" s="242" customFormat="1" ht="12.75"/>
    <row r="1861" s="242" customFormat="1" ht="12.75"/>
    <row r="1862" s="242" customFormat="1" ht="12.75"/>
    <row r="1863" s="242" customFormat="1" ht="12.75"/>
    <row r="1864" s="242" customFormat="1" ht="12.75"/>
    <row r="1865" s="242" customFormat="1" ht="12.75"/>
    <row r="1866" s="242" customFormat="1" ht="12.75"/>
    <row r="1867" s="242" customFormat="1" ht="12.75"/>
    <row r="1868" s="242" customFormat="1" ht="12.75"/>
    <row r="1869" s="242" customFormat="1" ht="12.75"/>
    <row r="1870" s="242" customFormat="1" ht="12.75"/>
    <row r="1871" s="242" customFormat="1" ht="12.75"/>
    <row r="1872" s="242" customFormat="1" ht="12.75"/>
    <row r="1873" s="242" customFormat="1" ht="12.75"/>
    <row r="1874" s="242" customFormat="1" ht="12.75"/>
    <row r="1875" s="242" customFormat="1" ht="12.75"/>
    <row r="1876" s="242" customFormat="1" ht="12.75"/>
    <row r="1877" s="242" customFormat="1" ht="12.75"/>
    <row r="1878" s="242" customFormat="1" ht="12.75"/>
    <row r="1879" s="242" customFormat="1" ht="12.75"/>
    <row r="1880" s="242" customFormat="1" ht="12.75"/>
    <row r="1881" s="242" customFormat="1" ht="12.75"/>
    <row r="1882" s="242" customFormat="1" ht="12.75"/>
    <row r="1883" s="242" customFormat="1" ht="12.75"/>
    <row r="1884" s="242" customFormat="1" ht="12.75"/>
    <row r="1885" s="242" customFormat="1" ht="12.75"/>
    <row r="1886" s="242" customFormat="1" ht="12.75"/>
    <row r="1887" s="242" customFormat="1" ht="12.75"/>
    <row r="1888" s="242" customFormat="1" ht="12.75"/>
    <row r="1889" s="242" customFormat="1" ht="12.75"/>
    <row r="1890" s="242" customFormat="1" ht="12.75"/>
    <row r="1891" s="242" customFormat="1" ht="12.75"/>
    <row r="1892" s="242" customFormat="1" ht="12.75"/>
    <row r="1893" s="242" customFormat="1" ht="12.75"/>
    <row r="1894" s="242" customFormat="1" ht="12.75"/>
    <row r="1895" s="242" customFormat="1" ht="12.75"/>
    <row r="1896" s="242" customFormat="1" ht="12.75"/>
    <row r="1897" s="242" customFormat="1" ht="12.75"/>
    <row r="1898" s="242" customFormat="1" ht="12.75"/>
    <row r="1899" s="242" customFormat="1" ht="12.75"/>
    <row r="1900" s="242" customFormat="1" ht="12.75"/>
    <row r="1901" s="242" customFormat="1" ht="12.75"/>
    <row r="1902" s="242" customFormat="1" ht="12.75"/>
    <row r="1903" s="242" customFormat="1" ht="12.75"/>
    <row r="1904" s="242" customFormat="1" ht="12.75"/>
    <row r="1905" s="242" customFormat="1" ht="12.75"/>
    <row r="1906" s="242" customFormat="1" ht="12.75"/>
    <row r="1907" s="242" customFormat="1" ht="12.75"/>
    <row r="1908" s="242" customFormat="1" ht="12.75"/>
    <row r="1909" s="242" customFormat="1" ht="12.75"/>
    <row r="1910" s="242" customFormat="1" ht="12.75"/>
    <row r="1911" s="242" customFormat="1" ht="12.75"/>
    <row r="1912" s="242" customFormat="1" ht="12.75"/>
    <row r="1913" s="242" customFormat="1" ht="12.75"/>
    <row r="1914" s="242" customFormat="1" ht="12.75"/>
    <row r="1915" s="242" customFormat="1" ht="12.75"/>
    <row r="1916" s="242" customFormat="1" ht="12.75"/>
    <row r="1917" s="242" customFormat="1" ht="12.75"/>
    <row r="1918" s="242" customFormat="1" ht="12.75"/>
    <row r="1919" s="242" customFormat="1" ht="12.75"/>
    <row r="1920" s="242" customFormat="1" ht="12.75"/>
    <row r="1921" s="242" customFormat="1" ht="12.75"/>
    <row r="1922" s="242" customFormat="1" ht="12.75"/>
    <row r="1923" s="242" customFormat="1" ht="12.75"/>
    <row r="1924" s="242" customFormat="1" ht="12.75"/>
    <row r="1925" s="242" customFormat="1" ht="12.75"/>
    <row r="1926" s="242" customFormat="1" ht="12.75"/>
    <row r="1927" s="242" customFormat="1" ht="12.75"/>
    <row r="1928" s="242" customFormat="1" ht="12.75"/>
    <row r="1929" s="242" customFormat="1" ht="12.75"/>
    <row r="1930" s="242" customFormat="1" ht="12.75"/>
    <row r="1931" s="242" customFormat="1" ht="12.75"/>
    <row r="1932" s="242" customFormat="1" ht="12.75"/>
    <row r="1933" s="242" customFormat="1" ht="12.75"/>
    <row r="1934" s="242" customFormat="1" ht="12.75"/>
    <row r="1935" s="242" customFormat="1" ht="12.75"/>
    <row r="1936" s="242" customFormat="1" ht="12.75"/>
    <row r="1937" s="242" customFormat="1" ht="12.75"/>
    <row r="1938" s="242" customFormat="1" ht="12.75"/>
    <row r="1939" s="242" customFormat="1" ht="12.75"/>
    <row r="1940" s="242" customFormat="1" ht="12.75"/>
    <row r="1941" s="242" customFormat="1" ht="12.75"/>
    <row r="1942" s="242" customFormat="1" ht="12.75"/>
    <row r="1943" s="242" customFormat="1" ht="12.75"/>
    <row r="1944" s="242" customFormat="1" ht="12.75"/>
    <row r="1945" s="242" customFormat="1" ht="12.75"/>
    <row r="1946" s="242" customFormat="1" ht="12.75"/>
    <row r="1947" s="242" customFormat="1" ht="12.75"/>
    <row r="1948" s="242" customFormat="1" ht="12.75"/>
    <row r="1949" s="242" customFormat="1" ht="12.75"/>
    <row r="1950" s="242" customFormat="1" ht="12.75"/>
    <row r="1951" s="242" customFormat="1" ht="12.75"/>
    <row r="1952" s="242" customFormat="1" ht="12.75"/>
    <row r="1953" s="242" customFormat="1" ht="12.75"/>
    <row r="1954" s="242" customFormat="1" ht="12.75"/>
    <row r="1955" s="242" customFormat="1" ht="12.75"/>
    <row r="1956" s="242" customFormat="1" ht="12.75"/>
    <row r="1957" s="242" customFormat="1" ht="12.75"/>
    <row r="1958" s="242" customFormat="1" ht="12.75"/>
    <row r="1959" s="242" customFormat="1" ht="12.75"/>
    <row r="1960" s="242" customFormat="1" ht="12.75"/>
    <row r="1961" s="242" customFormat="1" ht="12.75"/>
    <row r="1962" s="242" customFormat="1" ht="12.75"/>
    <row r="1963" s="242" customFormat="1" ht="12.75"/>
    <row r="1964" s="242" customFormat="1" ht="12.75"/>
    <row r="1965" s="242" customFormat="1" ht="12.75"/>
    <row r="1966" s="242" customFormat="1" ht="12.75"/>
    <row r="1967" s="242" customFormat="1" ht="12.75"/>
    <row r="1968" s="242" customFormat="1" ht="12.75"/>
    <row r="1969" s="242" customFormat="1" ht="12.75"/>
    <row r="1970" s="242" customFormat="1" ht="12.75"/>
    <row r="1971" s="242" customFormat="1" ht="12.75"/>
    <row r="1972" s="242" customFormat="1" ht="12.75"/>
    <row r="1973" s="242" customFormat="1" ht="12.75"/>
    <row r="1974" s="242" customFormat="1" ht="12.75"/>
    <row r="1975" s="242" customFormat="1" ht="12.75"/>
    <row r="1976" s="242" customFormat="1" ht="12.75"/>
    <row r="1977" s="242" customFormat="1" ht="12.75"/>
    <row r="1978" s="242" customFormat="1" ht="12.75"/>
    <row r="1979" s="242" customFormat="1" ht="12.75"/>
    <row r="1980" s="242" customFormat="1" ht="12.75"/>
    <row r="1981" s="242" customFormat="1" ht="12.75"/>
    <row r="1982" s="242" customFormat="1" ht="12.75"/>
    <row r="1983" s="242" customFormat="1" ht="12.75"/>
    <row r="1984" s="242" customFormat="1" ht="12.75"/>
    <row r="1985" s="242" customFormat="1" ht="12.75"/>
    <row r="1986" s="242" customFormat="1" ht="12.75"/>
    <row r="1987" s="242" customFormat="1" ht="12.75"/>
    <row r="1988" s="242" customFormat="1" ht="12.75"/>
    <row r="1989" s="242" customFormat="1" ht="12.75"/>
    <row r="1990" s="242" customFormat="1" ht="12.75"/>
    <row r="1991" s="242" customFormat="1" ht="12.75"/>
    <row r="1992" s="242" customFormat="1" ht="12.75"/>
    <row r="1993" s="242" customFormat="1" ht="12.75"/>
    <row r="1994" s="242" customFormat="1" ht="12.75"/>
    <row r="1995" s="242" customFormat="1" ht="12.75"/>
    <row r="1996" s="242" customFormat="1" ht="12.75"/>
    <row r="1997" s="242" customFormat="1" ht="12.75"/>
    <row r="1998" s="242" customFormat="1" ht="12.75"/>
    <row r="1999" s="242" customFormat="1" ht="12.75"/>
    <row r="2000" s="242" customFormat="1" ht="12.75"/>
    <row r="2001" s="242" customFormat="1" ht="12.75"/>
    <row r="2002" s="242" customFormat="1" ht="12.75"/>
    <row r="2003" s="242" customFormat="1" ht="12.75"/>
    <row r="2004" s="242" customFormat="1" ht="12.75"/>
    <row r="2005" s="242" customFormat="1" ht="12.75"/>
    <row r="2006" s="242" customFormat="1" ht="12.75"/>
    <row r="2007" s="242" customFormat="1" ht="12.75"/>
    <row r="2008" s="242" customFormat="1" ht="12.75"/>
    <row r="2009" s="242" customFormat="1" ht="12.75"/>
    <row r="2010" s="242" customFormat="1" ht="12.75"/>
    <row r="2011" s="242" customFormat="1" ht="12.75"/>
    <row r="2012" s="242" customFormat="1" ht="12.75"/>
  </sheetData>
  <sheetProtection/>
  <printOptions/>
  <pageMargins left="0.75" right="0.75" top="1" bottom="1" header="0.5" footer="0.5"/>
  <pageSetup fitToHeight="1" fitToWidth="1" horizontalDpi="600" verticalDpi="600" orientation="landscape" scale="89" r:id="rId1"/>
</worksheet>
</file>

<file path=xl/worksheets/sheet2.xml><?xml version="1.0" encoding="utf-8"?>
<worksheet xmlns="http://schemas.openxmlformats.org/spreadsheetml/2006/main" xmlns:r="http://schemas.openxmlformats.org/officeDocument/2006/relationships">
  <sheetPr codeName="Sheet3">
    <pageSetUpPr fitToPage="1"/>
  </sheetPr>
  <dimension ref="B1:R80"/>
  <sheetViews>
    <sheetView showGridLines="0" zoomScale="70" zoomScaleNormal="70" zoomScalePageLayoutView="0" workbookViewId="0" topLeftCell="A41">
      <selection activeCell="A1" sqref="A1:IV40"/>
    </sheetView>
  </sheetViews>
  <sheetFormatPr defaultColWidth="9.140625" defaultRowHeight="12.75"/>
  <cols>
    <col min="1" max="1" width="1.28515625" style="242" customWidth="1"/>
    <col min="2" max="2" width="5.8515625" style="0" customWidth="1"/>
    <col min="3" max="3" width="21.7109375" style="0" customWidth="1"/>
    <col min="4" max="4" width="17.8515625" style="0" customWidth="1"/>
    <col min="5" max="5" width="9.7109375" style="0" bestFit="1" customWidth="1"/>
    <col min="6" max="6" width="10.421875" style="0" bestFit="1" customWidth="1"/>
    <col min="7" max="8" width="10.8515625" style="0" bestFit="1" customWidth="1"/>
    <col min="9" max="9" width="1.8515625" style="0" customWidth="1"/>
    <col min="10" max="10" width="17.57421875" style="0" customWidth="1"/>
    <col min="11" max="11" width="11.140625" style="0" customWidth="1"/>
    <col min="12" max="12" width="14.8515625" style="0" bestFit="1" customWidth="1"/>
    <col min="13" max="13" width="8.28125" style="0" customWidth="1"/>
    <col min="14" max="14" width="8.8515625" style="0" customWidth="1"/>
    <col min="16" max="16" width="8.421875" style="0" customWidth="1"/>
    <col min="17" max="17" width="3.421875" style="0" customWidth="1"/>
    <col min="18" max="18" width="5.28125" style="0" customWidth="1"/>
    <col min="19" max="235" width="9.140625" style="242" customWidth="1"/>
  </cols>
  <sheetData>
    <row r="1" spans="2:18" ht="12" customHeight="1" hidden="1" thickBot="1">
      <c r="B1" s="242"/>
      <c r="C1" s="242"/>
      <c r="D1" s="242"/>
      <c r="E1" s="242"/>
      <c r="F1" s="242"/>
      <c r="G1" s="242"/>
      <c r="H1" s="242"/>
      <c r="I1" s="242"/>
      <c r="J1" s="242"/>
      <c r="K1" s="242"/>
      <c r="L1" s="242"/>
      <c r="M1" s="242"/>
      <c r="N1" s="242"/>
      <c r="O1" s="242"/>
      <c r="P1" s="242"/>
      <c r="Q1" s="242"/>
      <c r="R1" s="242"/>
    </row>
    <row r="2" spans="2:18" ht="12.75" hidden="1">
      <c r="B2" s="235"/>
      <c r="C2" s="236"/>
      <c r="D2" s="236"/>
      <c r="E2" s="236"/>
      <c r="F2" s="236"/>
      <c r="G2" s="236"/>
      <c r="H2" s="236"/>
      <c r="I2" s="236"/>
      <c r="J2" s="236"/>
      <c r="K2" s="236"/>
      <c r="L2" s="236"/>
      <c r="M2" s="236"/>
      <c r="N2" s="236"/>
      <c r="O2" s="236"/>
      <c r="P2" s="236"/>
      <c r="Q2" s="236"/>
      <c r="R2" s="237"/>
    </row>
    <row r="3" spans="2:18" ht="16.5" hidden="1" thickBot="1">
      <c r="B3" s="26"/>
      <c r="C3" s="238" t="s">
        <v>242</v>
      </c>
      <c r="D3" s="53"/>
      <c r="E3" s="53"/>
      <c r="F3" s="53"/>
      <c r="G3" s="53"/>
      <c r="H3" s="53"/>
      <c r="I3" s="53"/>
      <c r="J3" s="208" t="s">
        <v>241</v>
      </c>
      <c r="K3" s="53"/>
      <c r="L3" s="53"/>
      <c r="M3" s="53"/>
      <c r="N3" s="53"/>
      <c r="O3" s="53"/>
      <c r="P3" s="53"/>
      <c r="Q3" s="53"/>
      <c r="R3" s="239"/>
    </row>
    <row r="4" spans="2:18" ht="14.25" customHeight="1" hidden="1" thickBot="1">
      <c r="B4" s="26"/>
      <c r="C4" s="53"/>
      <c r="D4" s="53"/>
      <c r="E4" s="53"/>
      <c r="F4" s="53"/>
      <c r="G4" s="53"/>
      <c r="H4" s="53"/>
      <c r="I4" s="53"/>
      <c r="J4" s="1" t="s">
        <v>10</v>
      </c>
      <c r="K4" s="53"/>
      <c r="L4" s="40" t="s">
        <v>255</v>
      </c>
      <c r="M4" s="41"/>
      <c r="N4" s="41"/>
      <c r="O4" s="42"/>
      <c r="P4" s="53"/>
      <c r="Q4" s="53"/>
      <c r="R4" s="239"/>
    </row>
    <row r="5" spans="2:18" ht="13.5" hidden="1" thickBot="1">
      <c r="B5" s="26"/>
      <c r="C5" s="37" t="s">
        <v>9</v>
      </c>
      <c r="D5" s="330">
        <v>38961</v>
      </c>
      <c r="E5" s="38"/>
      <c r="F5" s="38"/>
      <c r="G5" s="38"/>
      <c r="H5" s="53"/>
      <c r="I5" s="53"/>
      <c r="J5" t="s">
        <v>205</v>
      </c>
      <c r="L5" s="280" t="s">
        <v>206</v>
      </c>
      <c r="M5" s="282"/>
      <c r="N5" s="282"/>
      <c r="O5" s="283"/>
      <c r="P5" s="53"/>
      <c r="Q5" s="53"/>
      <c r="R5" s="239"/>
    </row>
    <row r="6" spans="2:18" ht="13.5" hidden="1" thickBot="1">
      <c r="B6" s="26"/>
      <c r="C6" s="38"/>
      <c r="D6" s="38"/>
      <c r="E6" s="39"/>
      <c r="F6" s="39"/>
      <c r="G6" s="39"/>
      <c r="H6" s="39"/>
      <c r="I6" s="53"/>
      <c r="J6" t="s">
        <v>207</v>
      </c>
      <c r="L6" s="188" t="s">
        <v>208</v>
      </c>
      <c r="M6" s="286"/>
      <c r="N6" s="286"/>
      <c r="O6" s="287"/>
      <c r="P6" s="53"/>
      <c r="Q6" s="53"/>
      <c r="R6" s="239"/>
    </row>
    <row r="7" spans="2:18" ht="13.5" hidden="1" thickBot="1">
      <c r="B7" s="26"/>
      <c r="C7" s="354" t="s">
        <v>8</v>
      </c>
      <c r="D7" s="355"/>
      <c r="E7" s="43" t="s">
        <v>243</v>
      </c>
      <c r="F7" s="43" t="s">
        <v>244</v>
      </c>
      <c r="G7" s="43" t="s">
        <v>245</v>
      </c>
      <c r="H7" s="43" t="s">
        <v>246</v>
      </c>
      <c r="I7" s="53"/>
      <c r="J7" s="1" t="s">
        <v>11</v>
      </c>
      <c r="K7" s="53"/>
      <c r="L7" s="281" t="s">
        <v>256</v>
      </c>
      <c r="M7" s="284"/>
      <c r="N7" s="284"/>
      <c r="O7" s="285"/>
      <c r="P7" s="53"/>
      <c r="Q7" s="53"/>
      <c r="R7" s="239"/>
    </row>
    <row r="8" spans="2:18" ht="16.5" hidden="1" thickBot="1">
      <c r="B8" s="26"/>
      <c r="C8" s="44" t="s">
        <v>142</v>
      </c>
      <c r="D8" s="45"/>
      <c r="E8" s="337">
        <v>0.0524</v>
      </c>
      <c r="F8" s="337">
        <v>0.0524</v>
      </c>
      <c r="G8" s="337">
        <v>0.0526</v>
      </c>
      <c r="H8" s="337">
        <v>0.0527</v>
      </c>
      <c r="I8" s="53"/>
      <c r="J8" s="1" t="s">
        <v>12</v>
      </c>
      <c r="K8" s="53"/>
      <c r="L8" s="188" t="s">
        <v>257</v>
      </c>
      <c r="M8" s="41"/>
      <c r="N8" s="41"/>
      <c r="O8" s="42"/>
      <c r="P8" s="53"/>
      <c r="Q8" s="53"/>
      <c r="R8" s="239"/>
    </row>
    <row r="9" spans="2:18" ht="13.5" hidden="1" thickBot="1">
      <c r="B9" s="26"/>
      <c r="C9" s="44" t="s">
        <v>143</v>
      </c>
      <c r="D9" s="45"/>
      <c r="E9" s="338">
        <v>0.0537</v>
      </c>
      <c r="F9" s="338">
        <v>0.0541</v>
      </c>
      <c r="G9" s="338">
        <v>0.0544</v>
      </c>
      <c r="H9" s="338">
        <v>0.0546</v>
      </c>
      <c r="I9" s="53"/>
      <c r="J9" s="1" t="s">
        <v>13</v>
      </c>
      <c r="K9" s="53"/>
      <c r="L9" s="188" t="s">
        <v>195</v>
      </c>
      <c r="M9" s="41"/>
      <c r="N9" s="41"/>
      <c r="O9" s="42"/>
      <c r="P9" s="53"/>
      <c r="Q9" s="53"/>
      <c r="R9" s="239"/>
    </row>
    <row r="10" spans="2:18" ht="15.75" hidden="1" thickBot="1">
      <c r="B10" s="26"/>
      <c r="C10" s="44" t="s">
        <v>144</v>
      </c>
      <c r="D10" s="45"/>
      <c r="E10" s="338">
        <v>0.0565</v>
      </c>
      <c r="F10" s="338">
        <v>0.057</v>
      </c>
      <c r="G10" s="338">
        <v>0.0573</v>
      </c>
      <c r="H10" s="338">
        <v>0.0575</v>
      </c>
      <c r="I10" s="53"/>
      <c r="J10" s="1" t="s">
        <v>14</v>
      </c>
      <c r="K10" s="53"/>
      <c r="L10" s="350" t="s">
        <v>258</v>
      </c>
      <c r="M10" s="348"/>
      <c r="N10" s="348"/>
      <c r="O10" s="349"/>
      <c r="P10" s="53"/>
      <c r="Q10" s="53"/>
      <c r="R10" s="239"/>
    </row>
    <row r="11" spans="2:18" ht="13.5" hidden="1" thickBot="1">
      <c r="B11" s="26"/>
      <c r="C11" s="46" t="s">
        <v>145</v>
      </c>
      <c r="D11" s="47"/>
      <c r="E11" s="339">
        <v>0.0544</v>
      </c>
      <c r="F11" s="339">
        <v>0.0552</v>
      </c>
      <c r="G11" s="339">
        <v>0.0557</v>
      </c>
      <c r="H11" s="339">
        <v>0.0559</v>
      </c>
      <c r="I11" s="53"/>
      <c r="J11" s="1"/>
      <c r="K11" s="53"/>
      <c r="L11" s="1"/>
      <c r="M11" s="53"/>
      <c r="N11" s="53"/>
      <c r="O11" s="53"/>
      <c r="P11" s="53"/>
      <c r="Q11" s="53"/>
      <c r="R11" s="239"/>
    </row>
    <row r="12" spans="2:18" ht="13.5" hidden="1" thickBot="1">
      <c r="B12" s="26"/>
      <c r="C12" s="53"/>
      <c r="D12" s="53"/>
      <c r="E12" s="53">
        <v>0.0505</v>
      </c>
      <c r="F12" s="53"/>
      <c r="G12" s="53"/>
      <c r="H12" s="53">
        <v>0.0526</v>
      </c>
      <c r="I12" s="53"/>
      <c r="J12" s="1" t="s">
        <v>190</v>
      </c>
      <c r="K12" s="53"/>
      <c r="L12" s="40" t="s">
        <v>194</v>
      </c>
      <c r="M12" s="41"/>
      <c r="N12" s="41"/>
      <c r="O12" s="42"/>
      <c r="P12" s="53"/>
      <c r="Q12" s="53"/>
      <c r="R12" s="239"/>
    </row>
    <row r="13" spans="2:18" ht="13.5" hidden="1" thickBot="1">
      <c r="B13" s="26"/>
      <c r="C13" s="53"/>
      <c r="D13" s="53"/>
      <c r="E13" s="53"/>
      <c r="F13" s="53"/>
      <c r="G13" s="53"/>
      <c r="H13" s="53"/>
      <c r="I13" s="53"/>
      <c r="J13" s="1" t="s">
        <v>119</v>
      </c>
      <c r="K13" s="53"/>
      <c r="L13" s="188" t="s">
        <v>224</v>
      </c>
      <c r="M13" s="41"/>
      <c r="N13" s="41"/>
      <c r="O13" s="42"/>
      <c r="P13" s="53"/>
      <c r="Q13" s="53"/>
      <c r="R13" s="239"/>
    </row>
    <row r="14" spans="2:18" ht="13.5" hidden="1" thickBot="1">
      <c r="B14" s="26"/>
      <c r="C14" s="352" t="s">
        <v>15</v>
      </c>
      <c r="D14" s="353"/>
      <c r="E14" s="43" t="s">
        <v>243</v>
      </c>
      <c r="F14" s="43" t="s">
        <v>244</v>
      </c>
      <c r="G14" s="43" t="s">
        <v>245</v>
      </c>
      <c r="H14" s="43" t="s">
        <v>246</v>
      </c>
      <c r="I14" s="53"/>
      <c r="J14" s="1" t="s">
        <v>191</v>
      </c>
      <c r="K14" s="53"/>
      <c r="L14" s="188" t="s">
        <v>225</v>
      </c>
      <c r="M14" s="41"/>
      <c r="N14" s="41"/>
      <c r="O14" s="42"/>
      <c r="P14" s="53"/>
      <c r="Q14" s="53"/>
      <c r="R14" s="239"/>
    </row>
    <row r="15" spans="2:18" ht="13.5" hidden="1" thickBot="1">
      <c r="B15" s="26"/>
      <c r="C15" s="24" t="s">
        <v>68</v>
      </c>
      <c r="D15" s="1"/>
      <c r="E15" s="187">
        <f>+E8-0.0125</f>
        <v>0.039900000000000005</v>
      </c>
      <c r="F15" s="187">
        <f>+F8-0.0125</f>
        <v>0.039900000000000005</v>
      </c>
      <c r="G15" s="187">
        <f>+G8-0.0125</f>
        <v>0.0401</v>
      </c>
      <c r="H15" s="187">
        <f>+H8-0.0125</f>
        <v>0.0402</v>
      </c>
      <c r="I15" s="53"/>
      <c r="J15" s="1" t="s">
        <v>192</v>
      </c>
      <c r="K15" s="53"/>
      <c r="L15" s="40" t="s">
        <v>256</v>
      </c>
      <c r="M15" s="41"/>
      <c r="N15" s="41"/>
      <c r="O15" s="42"/>
      <c r="P15" s="53"/>
      <c r="Q15" s="53"/>
      <c r="R15" s="239"/>
    </row>
    <row r="16" spans="2:18" ht="13.5" hidden="1" thickBot="1">
      <c r="B16" s="26"/>
      <c r="C16" s="7" t="s">
        <v>248</v>
      </c>
      <c r="E16" s="335">
        <v>40</v>
      </c>
      <c r="F16" s="1"/>
      <c r="G16" s="1"/>
      <c r="H16" s="1"/>
      <c r="I16" s="1"/>
      <c r="J16" s="1"/>
      <c r="K16" s="1"/>
      <c r="L16" s="1"/>
      <c r="M16" s="1"/>
      <c r="N16" s="1"/>
      <c r="O16" s="1"/>
      <c r="P16" s="1"/>
      <c r="Q16" s="1"/>
      <c r="R16" s="239"/>
    </row>
    <row r="17" spans="2:18" ht="13.5" hidden="1" thickBot="1">
      <c r="B17" s="26"/>
      <c r="C17" s="332" t="s">
        <v>247</v>
      </c>
      <c r="D17" s="333"/>
      <c r="E17" s="334"/>
      <c r="F17" s="1"/>
      <c r="G17" s="1"/>
      <c r="H17" s="1"/>
      <c r="I17" s="1"/>
      <c r="J17" s="1" t="s">
        <v>193</v>
      </c>
      <c r="K17" s="1"/>
      <c r="L17" s="40" t="s">
        <v>195</v>
      </c>
      <c r="M17" s="41"/>
      <c r="N17" s="41"/>
      <c r="O17" s="42"/>
      <c r="P17" s="1"/>
      <c r="Q17" s="1"/>
      <c r="R17" s="239"/>
    </row>
    <row r="18" spans="2:18" ht="12.75" hidden="1">
      <c r="B18" s="26"/>
      <c r="C18" s="7" t="s">
        <v>248</v>
      </c>
      <c r="E18" s="335">
        <v>40</v>
      </c>
      <c r="F18" s="1"/>
      <c r="G18" s="1"/>
      <c r="H18" s="1"/>
      <c r="I18" s="1"/>
      <c r="J18" s="1"/>
      <c r="K18" s="1"/>
      <c r="L18" s="336"/>
      <c r="M18" s="59"/>
      <c r="N18" s="59"/>
      <c r="O18" s="59"/>
      <c r="P18" s="1"/>
      <c r="Q18" s="1"/>
      <c r="R18" s="239"/>
    </row>
    <row r="19" spans="2:18" ht="12.75" hidden="1">
      <c r="B19" s="26"/>
      <c r="C19" s="7" t="s">
        <v>249</v>
      </c>
      <c r="E19" s="335">
        <v>65</v>
      </c>
      <c r="F19" s="1"/>
      <c r="G19" s="1"/>
      <c r="H19" s="1"/>
      <c r="I19" s="1"/>
      <c r="J19" s="1"/>
      <c r="K19" s="1"/>
      <c r="L19" s="336"/>
      <c r="M19" s="59"/>
      <c r="N19" s="59"/>
      <c r="O19" s="59"/>
      <c r="P19" s="1"/>
      <c r="Q19" s="1"/>
      <c r="R19" s="239"/>
    </row>
    <row r="20" spans="2:18" ht="12.75" hidden="1">
      <c r="B20" s="26"/>
      <c r="C20" s="7"/>
      <c r="E20" s="335"/>
      <c r="F20" s="1"/>
      <c r="G20" s="1"/>
      <c r="H20" s="1"/>
      <c r="I20" s="1"/>
      <c r="J20" s="1"/>
      <c r="K20" s="1"/>
      <c r="L20" s="336"/>
      <c r="M20" s="59"/>
      <c r="N20" s="59"/>
      <c r="O20" s="59"/>
      <c r="P20" s="1"/>
      <c r="Q20" s="1"/>
      <c r="R20" s="239"/>
    </row>
    <row r="21" spans="2:18" ht="12.75" hidden="1">
      <c r="B21" s="26"/>
      <c r="C21" s="356" t="s">
        <v>250</v>
      </c>
      <c r="D21" s="356"/>
      <c r="E21" s="356"/>
      <c r="F21" s="1"/>
      <c r="G21" s="1"/>
      <c r="H21" s="1"/>
      <c r="I21" s="1"/>
      <c r="J21" s="1"/>
      <c r="K21" s="1"/>
      <c r="L21" s="336"/>
      <c r="M21" s="59"/>
      <c r="N21" s="59"/>
      <c r="O21" s="59"/>
      <c r="P21" s="1"/>
      <c r="Q21" s="1"/>
      <c r="R21" s="239"/>
    </row>
    <row r="22" spans="2:18" ht="7.5" customHeight="1" hidden="1" thickBot="1">
      <c r="B22" s="26"/>
      <c r="C22" s="356"/>
      <c r="D22" s="356"/>
      <c r="E22" s="356"/>
      <c r="F22" s="53"/>
      <c r="G22" s="53"/>
      <c r="H22" s="53"/>
      <c r="I22" s="53"/>
      <c r="J22" s="53"/>
      <c r="K22" s="53"/>
      <c r="L22" s="53"/>
      <c r="M22" s="53"/>
      <c r="N22" s="53"/>
      <c r="O22" s="53"/>
      <c r="P22" s="53"/>
      <c r="Q22" s="53"/>
      <c r="R22" s="239"/>
    </row>
    <row r="23" spans="2:18" ht="26.25" hidden="1" thickBot="1">
      <c r="B23" s="26"/>
      <c r="C23" s="48" t="s">
        <v>16</v>
      </c>
      <c r="D23" s="37" t="s">
        <v>17</v>
      </c>
      <c r="E23" s="340" t="s">
        <v>251</v>
      </c>
      <c r="F23" s="347" t="s">
        <v>252</v>
      </c>
      <c r="G23" s="347" t="s">
        <v>253</v>
      </c>
      <c r="H23" s="340" t="s">
        <v>254</v>
      </c>
      <c r="I23" s="53"/>
      <c r="J23" s="49" t="s">
        <v>52</v>
      </c>
      <c r="K23" s="50"/>
      <c r="L23" s="50"/>
      <c r="M23" s="50"/>
      <c r="N23" s="50"/>
      <c r="O23" s="50"/>
      <c r="P23" s="50"/>
      <c r="Q23" s="51"/>
      <c r="R23" s="239"/>
    </row>
    <row r="24" spans="2:18" ht="13.5" hidden="1" thickBot="1">
      <c r="B24" s="26"/>
      <c r="C24" s="191" t="s">
        <v>140</v>
      </c>
      <c r="D24" s="240">
        <v>0.115</v>
      </c>
      <c r="E24" s="341">
        <f>E$15+D24</f>
        <v>0.1549</v>
      </c>
      <c r="F24" s="52">
        <f>F$15+D24</f>
        <v>0.1549</v>
      </c>
      <c r="G24" s="52">
        <f>G$15+D24</f>
        <v>0.15510000000000002</v>
      </c>
      <c r="H24" s="344">
        <f>H$15+D24</f>
        <v>0.1552</v>
      </c>
      <c r="I24" s="53"/>
      <c r="J24" s="44" t="s">
        <v>149</v>
      </c>
      <c r="K24" s="53"/>
      <c r="L24" s="54" t="s">
        <v>259</v>
      </c>
      <c r="M24" s="53"/>
      <c r="N24" s="55" t="s">
        <v>150</v>
      </c>
      <c r="O24" s="56"/>
      <c r="P24" s="194">
        <v>0</v>
      </c>
      <c r="Q24" s="45"/>
      <c r="R24" s="239"/>
    </row>
    <row r="25" spans="2:18" ht="12.75" hidden="1">
      <c r="B25" s="26"/>
      <c r="C25" s="192" t="s">
        <v>18</v>
      </c>
      <c r="D25" s="240">
        <v>0.08</v>
      </c>
      <c r="E25" s="342">
        <f aca="true" t="shared" si="0" ref="E25:E31">E$15+D25</f>
        <v>0.1199</v>
      </c>
      <c r="F25" s="57">
        <f aca="true" t="shared" si="1" ref="F25:F31">F$15+D25</f>
        <v>0.1199</v>
      </c>
      <c r="G25" s="57">
        <f aca="true" t="shared" si="2" ref="G25:G31">G$15+D25</f>
        <v>0.1201</v>
      </c>
      <c r="H25" s="345">
        <f aca="true" t="shared" si="3" ref="H25:H31">H$15+D25</f>
        <v>0.1202</v>
      </c>
      <c r="I25" s="53"/>
      <c r="J25" s="58"/>
      <c r="K25" s="59"/>
      <c r="L25" s="291" t="s">
        <v>68</v>
      </c>
      <c r="M25" s="53"/>
      <c r="N25" s="60"/>
      <c r="O25" s="61"/>
      <c r="P25" s="53"/>
      <c r="Q25" s="45"/>
      <c r="R25" s="239"/>
    </row>
    <row r="26" spans="2:18" ht="13.5" hidden="1" thickBot="1">
      <c r="B26" s="26"/>
      <c r="C26" s="192" t="s">
        <v>2</v>
      </c>
      <c r="D26" s="240">
        <v>0.065</v>
      </c>
      <c r="E26" s="342">
        <f t="shared" si="0"/>
        <v>0.10490000000000001</v>
      </c>
      <c r="F26" s="57">
        <f t="shared" si="1"/>
        <v>0.10490000000000001</v>
      </c>
      <c r="G26" s="57">
        <f t="shared" si="2"/>
        <v>0.1051</v>
      </c>
      <c r="H26" s="345">
        <f t="shared" si="3"/>
        <v>0.1052</v>
      </c>
      <c r="I26" s="53"/>
      <c r="J26" s="44"/>
      <c r="K26" s="53"/>
      <c r="L26" s="53"/>
      <c r="M26" s="53"/>
      <c r="N26" s="53"/>
      <c r="O26" s="53"/>
      <c r="P26" s="53"/>
      <c r="Q26" s="45"/>
      <c r="R26" s="239"/>
    </row>
    <row r="27" spans="2:18" ht="13.5" hidden="1" thickBot="1">
      <c r="B27" s="26"/>
      <c r="C27" s="192" t="s">
        <v>3</v>
      </c>
      <c r="D27" s="240">
        <v>0.06</v>
      </c>
      <c r="E27" s="342">
        <f t="shared" si="0"/>
        <v>0.0999</v>
      </c>
      <c r="F27" s="57">
        <f t="shared" si="1"/>
        <v>0.0999</v>
      </c>
      <c r="G27" s="57">
        <f t="shared" si="2"/>
        <v>0.1001</v>
      </c>
      <c r="H27" s="345">
        <f t="shared" si="3"/>
        <v>0.1002</v>
      </c>
      <c r="I27" s="53"/>
      <c r="J27" s="46"/>
      <c r="K27" s="62">
        <v>12</v>
      </c>
      <c r="L27" s="63">
        <v>24</v>
      </c>
      <c r="M27" s="63">
        <v>36</v>
      </c>
      <c r="N27" s="63">
        <v>48</v>
      </c>
      <c r="O27" s="63">
        <v>60</v>
      </c>
      <c r="P27" s="63">
        <v>66</v>
      </c>
      <c r="Q27" s="195" t="s">
        <v>68</v>
      </c>
      <c r="R27" s="239"/>
    </row>
    <row r="28" spans="2:18" ht="12.75" hidden="1">
      <c r="B28" s="26"/>
      <c r="C28" s="192" t="s">
        <v>4</v>
      </c>
      <c r="D28" s="240">
        <v>0.05</v>
      </c>
      <c r="E28" s="342">
        <f t="shared" si="0"/>
        <v>0.08990000000000001</v>
      </c>
      <c r="F28" s="57">
        <f t="shared" si="1"/>
        <v>0.08990000000000001</v>
      </c>
      <c r="G28" s="57">
        <f t="shared" si="2"/>
        <v>0.0901</v>
      </c>
      <c r="H28" s="345">
        <f t="shared" si="3"/>
        <v>0.0902</v>
      </c>
      <c r="I28" s="53"/>
      <c r="J28" s="191" t="s">
        <v>238</v>
      </c>
      <c r="K28" s="64">
        <f>DataSheet!B5</f>
        <v>0.4</v>
      </c>
      <c r="L28" s="65">
        <f>DataSheet!D5</f>
        <v>0.39</v>
      </c>
      <c r="M28" s="65">
        <f>DataSheet!F5</f>
        <v>0.37</v>
      </c>
      <c r="N28" s="65">
        <f>DataSheet!I5</f>
        <v>0.3</v>
      </c>
      <c r="O28" s="65">
        <f>DataSheet!J5</f>
        <v>0.25</v>
      </c>
      <c r="P28" s="85">
        <f>DataSheet!K5</f>
        <v>0.25</v>
      </c>
      <c r="Q28" s="196" t="s">
        <v>68</v>
      </c>
      <c r="R28" s="239"/>
    </row>
    <row r="29" spans="2:18" ht="12.75" hidden="1">
      <c r="B29" s="26"/>
      <c r="C29" s="192" t="s">
        <v>19</v>
      </c>
      <c r="D29" s="240">
        <v>0.0415</v>
      </c>
      <c r="E29" s="342">
        <f t="shared" si="0"/>
        <v>0.0814</v>
      </c>
      <c r="F29" s="57">
        <f t="shared" si="1"/>
        <v>0.0814</v>
      </c>
      <c r="G29" s="57">
        <f t="shared" si="2"/>
        <v>0.0816</v>
      </c>
      <c r="H29" s="345">
        <f t="shared" si="3"/>
        <v>0.0817</v>
      </c>
      <c r="I29" s="53"/>
      <c r="J29" s="192" t="s">
        <v>239</v>
      </c>
      <c r="K29" s="66">
        <f>DataSheet!B6</f>
        <v>0.28</v>
      </c>
      <c r="L29" s="67">
        <f>DataSheet!D6</f>
        <v>0.24</v>
      </c>
      <c r="M29" s="67">
        <f>DataSheet!F6</f>
        <v>0.21</v>
      </c>
      <c r="N29" s="67">
        <f>DataSheet!I6</f>
        <v>0.1725</v>
      </c>
      <c r="O29" s="67">
        <f>DataSheet!J6</f>
        <v>0.1675</v>
      </c>
      <c r="P29" s="86">
        <f>DataSheet!K6</f>
        <v>0.1675</v>
      </c>
      <c r="Q29" s="196" t="s">
        <v>68</v>
      </c>
      <c r="R29" s="239"/>
    </row>
    <row r="30" spans="2:18" ht="12.75" hidden="1">
      <c r="B30" s="26"/>
      <c r="C30" s="192" t="s">
        <v>147</v>
      </c>
      <c r="D30" s="240">
        <v>0.038</v>
      </c>
      <c r="E30" s="342">
        <f t="shared" si="0"/>
        <v>0.0779</v>
      </c>
      <c r="F30" s="57">
        <f t="shared" si="1"/>
        <v>0.0779</v>
      </c>
      <c r="G30" s="57">
        <f t="shared" si="2"/>
        <v>0.0781</v>
      </c>
      <c r="H30" s="345">
        <f t="shared" si="3"/>
        <v>0.07819999999999999</v>
      </c>
      <c r="I30" s="53"/>
      <c r="J30" s="192" t="s">
        <v>2</v>
      </c>
      <c r="K30" s="66">
        <f>DataSheet!B7</f>
        <v>0.22</v>
      </c>
      <c r="L30" s="67">
        <f>DataSheet!D7</f>
        <v>0.1925</v>
      </c>
      <c r="M30" s="67">
        <f>DataSheet!F7</f>
        <v>0.18</v>
      </c>
      <c r="N30" s="67">
        <f>DataSheet!I7</f>
        <v>0.16</v>
      </c>
      <c r="O30" s="67">
        <f>DataSheet!J7</f>
        <v>0.15</v>
      </c>
      <c r="P30" s="86">
        <f>DataSheet!K7</f>
        <v>0.15</v>
      </c>
      <c r="Q30" s="196" t="s">
        <v>68</v>
      </c>
      <c r="R30" s="239"/>
    </row>
    <row r="31" spans="2:18" ht="13.5" hidden="1" thickBot="1">
      <c r="B31" s="26"/>
      <c r="C31" s="193" t="s">
        <v>148</v>
      </c>
      <c r="D31" s="68">
        <v>0.035</v>
      </c>
      <c r="E31" s="343">
        <f t="shared" si="0"/>
        <v>0.07490000000000001</v>
      </c>
      <c r="F31" s="68">
        <f t="shared" si="1"/>
        <v>0.07490000000000001</v>
      </c>
      <c r="G31" s="68">
        <f t="shared" si="2"/>
        <v>0.0751</v>
      </c>
      <c r="H31" s="346">
        <f t="shared" si="3"/>
        <v>0.0752</v>
      </c>
      <c r="I31" s="53"/>
      <c r="J31" s="192" t="s">
        <v>3</v>
      </c>
      <c r="K31" s="66">
        <f>DataSheet!B8</f>
        <v>0.19</v>
      </c>
      <c r="L31" s="67">
        <f>DataSheet!D8</f>
        <v>0.155</v>
      </c>
      <c r="M31" s="67">
        <f>DataSheet!F8</f>
        <v>0.1475</v>
      </c>
      <c r="N31" s="67">
        <f>DataSheet!I8</f>
        <v>0.145</v>
      </c>
      <c r="O31" s="67">
        <f>DataSheet!J8</f>
        <v>0.1425</v>
      </c>
      <c r="P31" s="86">
        <f>DataSheet!K8</f>
        <v>0.1425</v>
      </c>
      <c r="Q31" s="196" t="s">
        <v>68</v>
      </c>
      <c r="R31" s="239"/>
    </row>
    <row r="32" spans="2:18" ht="12.75" hidden="1">
      <c r="B32" s="26"/>
      <c r="C32" s="53"/>
      <c r="D32" s="53"/>
      <c r="E32" s="53"/>
      <c r="F32" s="53"/>
      <c r="G32" s="53"/>
      <c r="H32" s="53"/>
      <c r="I32" s="53"/>
      <c r="J32" s="192" t="s">
        <v>4</v>
      </c>
      <c r="K32" s="66">
        <f>DataSheet!B9</f>
        <v>0.18</v>
      </c>
      <c r="L32" s="67">
        <f>DataSheet!D9</f>
        <v>0.15</v>
      </c>
      <c r="M32" s="67">
        <f>DataSheet!F9</f>
        <v>0.1425</v>
      </c>
      <c r="N32" s="67">
        <f>DataSheet!I9</f>
        <v>0.14</v>
      </c>
      <c r="O32" s="67">
        <f>DataSheet!J9</f>
        <v>0.1375</v>
      </c>
      <c r="P32" s="86">
        <f>DataSheet!K9</f>
        <v>0.1375</v>
      </c>
      <c r="Q32" s="196" t="s">
        <v>68</v>
      </c>
      <c r="R32" s="239"/>
    </row>
    <row r="33" spans="2:18" ht="12.75" hidden="1">
      <c r="B33" s="26"/>
      <c r="C33" s="206"/>
      <c r="D33" s="53"/>
      <c r="E33" s="53"/>
      <c r="F33" s="53"/>
      <c r="G33" s="53"/>
      <c r="H33" s="53"/>
      <c r="I33" s="53"/>
      <c r="J33" s="192" t="s">
        <v>19</v>
      </c>
      <c r="K33" s="66">
        <f>DataSheet!B10</f>
        <v>0.16</v>
      </c>
      <c r="L33" s="67">
        <f>DataSheet!D10</f>
        <v>0.1475</v>
      </c>
      <c r="M33" s="67">
        <f>DataSheet!F10</f>
        <v>0.14</v>
      </c>
      <c r="N33" s="67">
        <f>DataSheet!I10</f>
        <v>0.1375</v>
      </c>
      <c r="O33" s="67">
        <f>DataSheet!J10</f>
        <v>0.135</v>
      </c>
      <c r="P33" s="86">
        <f>DataSheet!K10</f>
        <v>0.135</v>
      </c>
      <c r="Q33" s="196" t="s">
        <v>68</v>
      </c>
      <c r="R33" s="239"/>
    </row>
    <row r="34" spans="2:18" ht="12.75" hidden="1">
      <c r="B34" s="26"/>
      <c r="C34" s="53"/>
      <c r="D34" s="53"/>
      <c r="E34" s="53"/>
      <c r="F34" s="53"/>
      <c r="G34" s="53"/>
      <c r="H34" s="53"/>
      <c r="I34" s="53"/>
      <c r="J34" s="192" t="s">
        <v>221</v>
      </c>
      <c r="K34" s="66">
        <f>DataSheet!B11</f>
        <v>0.1525</v>
      </c>
      <c r="L34" s="67">
        <f>DataSheet!D11</f>
        <v>0.1425</v>
      </c>
      <c r="M34" s="67">
        <f>DataSheet!F11</f>
        <v>0.135</v>
      </c>
      <c r="N34" s="67">
        <f>DataSheet!I11</f>
        <v>0.1325</v>
      </c>
      <c r="O34" s="67">
        <f>DataSheet!J11</f>
        <v>0.13</v>
      </c>
      <c r="P34" s="86">
        <f>DataSheet!K11</f>
        <v>0.13</v>
      </c>
      <c r="Q34" s="196" t="s">
        <v>68</v>
      </c>
      <c r="R34" s="239"/>
    </row>
    <row r="35" spans="2:18" ht="13.5" hidden="1" thickBot="1">
      <c r="B35" s="26"/>
      <c r="C35" s="53"/>
      <c r="D35" s="53"/>
      <c r="E35" s="53"/>
      <c r="F35" s="53"/>
      <c r="G35" s="53"/>
      <c r="H35" s="53"/>
      <c r="I35" s="53"/>
      <c r="J35" s="193" t="s">
        <v>148</v>
      </c>
      <c r="K35" s="69">
        <f>DataSheet!B12</f>
        <v>0.13025560474019432</v>
      </c>
      <c r="L35" s="70">
        <f>DataSheet!D12</f>
        <v>0.10167298328257035</v>
      </c>
      <c r="M35" s="70">
        <f>DataSheet!F12</f>
        <v>0.09271402721535808</v>
      </c>
      <c r="N35" s="70">
        <f>DataSheet!I12</f>
        <v>0.08864049864606212</v>
      </c>
      <c r="O35" s="70">
        <f>DataSheet!J12</f>
        <v>0.08604848296900797</v>
      </c>
      <c r="P35" s="87">
        <f>DataSheet!K12</f>
        <v>0.08511272446091332</v>
      </c>
      <c r="Q35" s="197" t="s">
        <v>68</v>
      </c>
      <c r="R35" s="239"/>
    </row>
    <row r="36" spans="2:18" ht="19.5" customHeight="1" hidden="1" thickBot="1">
      <c r="B36" s="26"/>
      <c r="C36" s="1"/>
      <c r="D36" s="1"/>
      <c r="E36" s="1"/>
      <c r="F36" s="1"/>
      <c r="G36" s="1"/>
      <c r="H36" s="1"/>
      <c r="I36" s="1"/>
      <c r="J36" s="202"/>
      <c r="K36" s="203" t="s">
        <v>68</v>
      </c>
      <c r="L36" s="203"/>
      <c r="M36" s="203"/>
      <c r="N36" s="203"/>
      <c r="O36" s="203"/>
      <c r="P36" s="203"/>
      <c r="Q36" s="204"/>
      <c r="R36" s="239"/>
    </row>
    <row r="37" spans="2:18" ht="19.5" customHeight="1" hidden="1" thickBot="1">
      <c r="B37" s="26"/>
      <c r="C37" s="1"/>
      <c r="D37" s="1"/>
      <c r="E37" s="1"/>
      <c r="F37" s="1"/>
      <c r="G37" s="1"/>
      <c r="H37" s="1"/>
      <c r="I37" s="1"/>
      <c r="J37" s="1"/>
      <c r="K37" s="199">
        <f>+DataSheet!AD11</f>
        <v>0.17765891201556</v>
      </c>
      <c r="L37" s="199">
        <f>+DataSheet!AF11</f>
        <v>0.12073785515883872</v>
      </c>
      <c r="M37" s="199">
        <f>+DataSheet!AH11</f>
        <v>0.10293114612802896</v>
      </c>
      <c r="N37" s="199">
        <f>+DataSheet!AK11</f>
        <v>0.0942368617457472</v>
      </c>
      <c r="O37" s="199">
        <f>+DataSheet!AL11</f>
        <v>0.08908872139593821</v>
      </c>
      <c r="P37" s="199">
        <f>+DataSheet!AM11</f>
        <v>0.08723009415315822</v>
      </c>
      <c r="Q37" s="1"/>
      <c r="R37" s="239"/>
    </row>
    <row r="38" spans="2:18" ht="13.5" hidden="1" thickBot="1">
      <c r="B38" s="31"/>
      <c r="C38" s="179"/>
      <c r="D38" s="179"/>
      <c r="E38" s="179"/>
      <c r="F38" s="179"/>
      <c r="G38" s="179"/>
      <c r="H38" s="179"/>
      <c r="I38" s="179"/>
      <c r="J38" s="179"/>
      <c r="K38" s="179"/>
      <c r="L38" s="179"/>
      <c r="M38" s="179"/>
      <c r="N38" s="179"/>
      <c r="O38" s="179"/>
      <c r="P38" s="179"/>
      <c r="Q38" s="179"/>
      <c r="R38" s="241"/>
    </row>
    <row r="39" spans="2:18" ht="12.75" hidden="1">
      <c r="B39" s="242"/>
      <c r="C39" s="242"/>
      <c r="D39" s="242"/>
      <c r="E39" s="242"/>
      <c r="F39" s="242"/>
      <c r="G39" s="242"/>
      <c r="H39" s="242"/>
      <c r="I39" s="242"/>
      <c r="J39" s="242"/>
      <c r="K39" s="242"/>
      <c r="L39" s="242"/>
      <c r="M39" s="242"/>
      <c r="N39" s="242"/>
      <c r="O39" s="242"/>
      <c r="P39" s="242"/>
      <c r="Q39" s="242"/>
      <c r="R39" s="242"/>
    </row>
    <row r="40" spans="2:18" ht="12.75" hidden="1">
      <c r="B40" s="242"/>
      <c r="C40" s="242"/>
      <c r="D40" s="242"/>
      <c r="E40" s="242"/>
      <c r="F40" s="242"/>
      <c r="G40" s="242"/>
      <c r="H40" s="242"/>
      <c r="I40" s="242"/>
      <c r="J40" s="242"/>
      <c r="K40" s="242"/>
      <c r="L40" s="242"/>
      <c r="M40" s="242"/>
      <c r="N40" s="242"/>
      <c r="O40" s="242"/>
      <c r="P40" s="242"/>
      <c r="Q40" s="242"/>
      <c r="R40" s="242"/>
    </row>
    <row r="41" spans="2:18" ht="12.75">
      <c r="B41" s="242"/>
      <c r="C41" s="242"/>
      <c r="D41" s="242"/>
      <c r="E41" s="242"/>
      <c r="F41" s="242"/>
      <c r="G41" s="242"/>
      <c r="H41" s="242"/>
      <c r="I41" s="242"/>
      <c r="J41" s="242"/>
      <c r="K41" s="242"/>
      <c r="L41" s="242"/>
      <c r="M41" s="242"/>
      <c r="N41" s="242"/>
      <c r="O41" s="242"/>
      <c r="P41" s="242"/>
      <c r="Q41" s="242"/>
      <c r="R41" s="242"/>
    </row>
    <row r="42" spans="2:18" ht="12.75">
      <c r="B42" s="242"/>
      <c r="C42" s="242"/>
      <c r="D42" s="242"/>
      <c r="E42" s="242"/>
      <c r="F42" s="242"/>
      <c r="G42" s="242"/>
      <c r="H42" s="242"/>
      <c r="I42" s="242"/>
      <c r="J42" s="242"/>
      <c r="K42" s="242"/>
      <c r="L42" s="242"/>
      <c r="M42" s="242"/>
      <c r="N42" s="242"/>
      <c r="O42" s="242"/>
      <c r="P42" s="242"/>
      <c r="Q42" s="242"/>
      <c r="R42" s="242"/>
    </row>
    <row r="43" spans="2:18" ht="12.75">
      <c r="B43" s="242"/>
      <c r="C43" s="242"/>
      <c r="D43" s="242"/>
      <c r="E43" s="242"/>
      <c r="F43" s="242"/>
      <c r="G43" s="242"/>
      <c r="H43" s="242"/>
      <c r="I43" s="242"/>
      <c r="J43" s="242"/>
      <c r="K43" s="242"/>
      <c r="L43" s="242"/>
      <c r="M43" s="242"/>
      <c r="N43" s="242"/>
      <c r="O43" s="242"/>
      <c r="P43" s="242"/>
      <c r="Q43" s="242"/>
      <c r="R43" s="242"/>
    </row>
    <row r="44" spans="2:18" ht="12.75">
      <c r="B44" s="242"/>
      <c r="C44" s="242"/>
      <c r="D44" s="242"/>
      <c r="E44" s="242"/>
      <c r="F44" s="242"/>
      <c r="G44" s="242"/>
      <c r="H44" s="242"/>
      <c r="I44" s="242"/>
      <c r="J44" s="242"/>
      <c r="K44" s="242"/>
      <c r="L44" s="242"/>
      <c r="M44" s="242"/>
      <c r="N44" s="242"/>
      <c r="O44" s="242"/>
      <c r="P44" s="242"/>
      <c r="Q44" s="242"/>
      <c r="R44" s="242"/>
    </row>
    <row r="45" spans="2:18" ht="12.75">
      <c r="B45" s="242"/>
      <c r="C45" s="242"/>
      <c r="D45" s="242"/>
      <c r="E45" s="242"/>
      <c r="F45" s="242"/>
      <c r="G45" s="242"/>
      <c r="H45" s="242"/>
      <c r="I45" s="242"/>
      <c r="J45" s="242"/>
      <c r="K45" s="242"/>
      <c r="L45" s="242"/>
      <c r="M45" s="242"/>
      <c r="N45" s="242"/>
      <c r="O45" s="242"/>
      <c r="P45" s="242"/>
      <c r="Q45" s="242"/>
      <c r="R45" s="242"/>
    </row>
    <row r="46" spans="2:18" ht="12.75">
      <c r="B46" s="242"/>
      <c r="C46" s="242"/>
      <c r="D46" s="242"/>
      <c r="E46" s="242"/>
      <c r="F46" s="242"/>
      <c r="G46" s="242"/>
      <c r="H46" s="242"/>
      <c r="I46" s="242"/>
      <c r="J46" s="242"/>
      <c r="K46" s="242"/>
      <c r="L46" s="242"/>
      <c r="M46" s="242"/>
      <c r="N46" s="242"/>
      <c r="O46" s="242"/>
      <c r="P46" s="242"/>
      <c r="Q46" s="242"/>
      <c r="R46" s="242"/>
    </row>
    <row r="47" spans="2:18" ht="12.75">
      <c r="B47" s="242"/>
      <c r="C47" s="242"/>
      <c r="D47" s="242"/>
      <c r="E47" s="242"/>
      <c r="F47" s="242"/>
      <c r="G47" s="242"/>
      <c r="H47" s="242"/>
      <c r="I47" s="242"/>
      <c r="J47" s="242"/>
      <c r="K47" s="242"/>
      <c r="L47" s="242"/>
      <c r="M47" s="242"/>
      <c r="N47" s="242"/>
      <c r="O47" s="242"/>
      <c r="P47" s="242"/>
      <c r="Q47" s="242"/>
      <c r="R47" s="242"/>
    </row>
    <row r="48" spans="2:18" ht="12.75">
      <c r="B48" s="242"/>
      <c r="C48" s="242"/>
      <c r="D48" s="242"/>
      <c r="E48" s="242"/>
      <c r="F48" s="242"/>
      <c r="G48" s="242"/>
      <c r="H48" s="242"/>
      <c r="I48" s="242"/>
      <c r="J48" s="242"/>
      <c r="K48" s="242"/>
      <c r="L48" s="242"/>
      <c r="M48" s="242"/>
      <c r="N48" s="242"/>
      <c r="O48" s="242"/>
      <c r="P48" s="242"/>
      <c r="Q48" s="242"/>
      <c r="R48" s="242"/>
    </row>
    <row r="49" spans="2:18" ht="12.75">
      <c r="B49" s="242"/>
      <c r="C49" s="242"/>
      <c r="D49" s="242"/>
      <c r="E49" s="242"/>
      <c r="F49" s="242"/>
      <c r="G49" s="242"/>
      <c r="H49" s="242"/>
      <c r="I49" s="242"/>
      <c r="J49" s="242"/>
      <c r="K49" s="242"/>
      <c r="L49" s="242"/>
      <c r="M49" s="242"/>
      <c r="N49" s="242"/>
      <c r="O49" s="242"/>
      <c r="P49" s="242"/>
      <c r="Q49" s="242"/>
      <c r="R49" s="242"/>
    </row>
    <row r="50" spans="2:18" ht="12.75">
      <c r="B50" s="242"/>
      <c r="C50" s="242"/>
      <c r="D50" s="242"/>
      <c r="E50" s="242"/>
      <c r="F50" s="242"/>
      <c r="G50" s="242"/>
      <c r="H50" s="242"/>
      <c r="I50" s="242"/>
      <c r="J50" s="242"/>
      <c r="K50" s="242"/>
      <c r="L50" s="242"/>
      <c r="M50" s="242"/>
      <c r="N50" s="242"/>
      <c r="O50" s="242"/>
      <c r="P50" s="242"/>
      <c r="Q50" s="242"/>
      <c r="R50" s="242"/>
    </row>
    <row r="51" spans="2:18" ht="12.75">
      <c r="B51" s="242"/>
      <c r="C51" s="242"/>
      <c r="D51" s="242"/>
      <c r="E51" s="242"/>
      <c r="F51" s="242"/>
      <c r="G51" s="242"/>
      <c r="H51" s="242"/>
      <c r="I51" s="242"/>
      <c r="J51" s="242"/>
      <c r="K51" s="242"/>
      <c r="L51" s="242"/>
      <c r="M51" s="242"/>
      <c r="N51" s="242"/>
      <c r="O51" s="242"/>
      <c r="P51" s="242"/>
      <c r="Q51" s="242"/>
      <c r="R51" s="242"/>
    </row>
    <row r="52" spans="2:18" ht="12.75">
      <c r="B52" s="242"/>
      <c r="C52" s="242"/>
      <c r="D52" s="242"/>
      <c r="E52" s="242"/>
      <c r="F52" s="242"/>
      <c r="G52" s="242"/>
      <c r="H52" s="242"/>
      <c r="I52" s="242"/>
      <c r="J52" s="242"/>
      <c r="K52" s="242"/>
      <c r="L52" s="242"/>
      <c r="M52" s="242"/>
      <c r="N52" s="242"/>
      <c r="O52" s="242"/>
      <c r="P52" s="242"/>
      <c r="Q52" s="242"/>
      <c r="R52" s="242"/>
    </row>
    <row r="53" spans="2:18" ht="12.75">
      <c r="B53" s="242"/>
      <c r="C53" s="242"/>
      <c r="D53" s="242"/>
      <c r="E53" s="242"/>
      <c r="F53" s="242"/>
      <c r="G53" s="242"/>
      <c r="H53" s="242"/>
      <c r="I53" s="242"/>
      <c r="J53" s="242"/>
      <c r="K53" s="242"/>
      <c r="L53" s="242"/>
      <c r="M53" s="242"/>
      <c r="N53" s="242"/>
      <c r="O53" s="242"/>
      <c r="P53" s="242"/>
      <c r="Q53" s="242"/>
      <c r="R53" s="242"/>
    </row>
    <row r="54" spans="2:18" ht="12.75">
      <c r="B54" s="242"/>
      <c r="C54" s="242"/>
      <c r="D54" s="242"/>
      <c r="E54" s="242"/>
      <c r="F54" s="242"/>
      <c r="G54" s="242"/>
      <c r="H54" s="242"/>
      <c r="I54" s="242"/>
      <c r="J54" s="242"/>
      <c r="K54" s="242"/>
      <c r="L54" s="242"/>
      <c r="M54" s="242"/>
      <c r="N54" s="242"/>
      <c r="O54" s="242"/>
      <c r="P54" s="242"/>
      <c r="Q54" s="242"/>
      <c r="R54" s="242"/>
    </row>
    <row r="55" spans="2:18" ht="12.75">
      <c r="B55" s="242"/>
      <c r="C55" s="242"/>
      <c r="D55" s="242"/>
      <c r="E55" s="242"/>
      <c r="F55" s="242"/>
      <c r="G55" s="242"/>
      <c r="H55" s="242"/>
      <c r="I55" s="242"/>
      <c r="J55" s="242"/>
      <c r="K55" s="242"/>
      <c r="L55" s="242"/>
      <c r="M55" s="242"/>
      <c r="N55" s="242"/>
      <c r="O55" s="242"/>
      <c r="P55" s="242"/>
      <c r="Q55" s="242"/>
      <c r="R55" s="242"/>
    </row>
    <row r="56" spans="2:18" ht="12.75">
      <c r="B56" s="242"/>
      <c r="C56" s="242"/>
      <c r="D56" s="242"/>
      <c r="E56" s="242"/>
      <c r="F56" s="242"/>
      <c r="G56" s="242"/>
      <c r="H56" s="242"/>
      <c r="I56" s="242"/>
      <c r="J56" s="242"/>
      <c r="K56" s="242"/>
      <c r="L56" s="242"/>
      <c r="M56" s="242"/>
      <c r="N56" s="242"/>
      <c r="O56" s="242"/>
      <c r="P56" s="242"/>
      <c r="Q56" s="242"/>
      <c r="R56" s="242"/>
    </row>
    <row r="57" spans="2:18" ht="12.75">
      <c r="B57" s="242"/>
      <c r="C57" s="242"/>
      <c r="D57" s="242"/>
      <c r="E57" s="242"/>
      <c r="F57" s="242"/>
      <c r="G57" s="242"/>
      <c r="H57" s="242"/>
      <c r="I57" s="242"/>
      <c r="J57" s="242"/>
      <c r="K57" s="242"/>
      <c r="L57" s="242"/>
      <c r="M57" s="242"/>
      <c r="N57" s="242"/>
      <c r="O57" s="242"/>
      <c r="P57" s="242"/>
      <c r="Q57" s="242"/>
      <c r="R57" s="242"/>
    </row>
    <row r="58" spans="2:18" ht="12.75">
      <c r="B58" s="242"/>
      <c r="C58" s="242"/>
      <c r="D58" s="242"/>
      <c r="E58" s="242"/>
      <c r="F58" s="242"/>
      <c r="G58" s="242"/>
      <c r="H58" s="242"/>
      <c r="I58" s="242"/>
      <c r="J58" s="242"/>
      <c r="K58" s="242"/>
      <c r="L58" s="242"/>
      <c r="M58" s="242"/>
      <c r="N58" s="242"/>
      <c r="O58" s="242"/>
      <c r="P58" s="242"/>
      <c r="Q58" s="242"/>
      <c r="R58" s="242"/>
    </row>
    <row r="59" spans="2:18" ht="12.75">
      <c r="B59" s="242"/>
      <c r="C59" s="242"/>
      <c r="D59" s="242"/>
      <c r="E59" s="242"/>
      <c r="F59" s="242"/>
      <c r="G59" s="242"/>
      <c r="H59" s="242"/>
      <c r="I59" s="242"/>
      <c r="J59" s="242"/>
      <c r="K59" s="242"/>
      <c r="L59" s="242"/>
      <c r="M59" s="242"/>
      <c r="N59" s="242"/>
      <c r="O59" s="242"/>
      <c r="P59" s="242"/>
      <c r="Q59" s="242"/>
      <c r="R59" s="242"/>
    </row>
    <row r="60" spans="2:18" ht="12.75">
      <c r="B60" s="242"/>
      <c r="C60" s="242"/>
      <c r="D60" s="242"/>
      <c r="E60" s="242"/>
      <c r="F60" s="242"/>
      <c r="G60" s="242"/>
      <c r="H60" s="242"/>
      <c r="I60" s="242"/>
      <c r="J60" s="242"/>
      <c r="K60" s="242"/>
      <c r="L60" s="242"/>
      <c r="M60" s="242"/>
      <c r="N60" s="242"/>
      <c r="O60" s="242"/>
      <c r="P60" s="242"/>
      <c r="Q60" s="242"/>
      <c r="R60" s="242"/>
    </row>
    <row r="61" spans="2:18" ht="12.75">
      <c r="B61" s="242"/>
      <c r="C61" s="242"/>
      <c r="D61" s="242"/>
      <c r="E61" s="242"/>
      <c r="F61" s="242"/>
      <c r="G61" s="242"/>
      <c r="H61" s="242"/>
      <c r="I61" s="242"/>
      <c r="J61" s="242"/>
      <c r="K61" s="242"/>
      <c r="L61" s="242"/>
      <c r="M61" s="242"/>
      <c r="N61" s="242"/>
      <c r="O61" s="242"/>
      <c r="P61" s="242"/>
      <c r="Q61" s="242"/>
      <c r="R61" s="242"/>
    </row>
    <row r="62" spans="2:18" ht="12.75">
      <c r="B62" s="242"/>
      <c r="C62" s="242"/>
      <c r="D62" s="242"/>
      <c r="E62" s="242"/>
      <c r="F62" s="242"/>
      <c r="G62" s="242"/>
      <c r="H62" s="242"/>
      <c r="I62" s="242"/>
      <c r="J62" s="242"/>
      <c r="K62" s="242"/>
      <c r="L62" s="242"/>
      <c r="M62" s="242"/>
      <c r="N62" s="242"/>
      <c r="O62" s="242"/>
      <c r="P62" s="242"/>
      <c r="Q62" s="242"/>
      <c r="R62" s="242"/>
    </row>
    <row r="63" spans="2:18" ht="12.75">
      <c r="B63" s="242"/>
      <c r="C63" s="242"/>
      <c r="D63" s="242"/>
      <c r="E63" s="242"/>
      <c r="F63" s="242"/>
      <c r="G63" s="242"/>
      <c r="H63" s="242"/>
      <c r="I63" s="242"/>
      <c r="J63" s="242"/>
      <c r="K63" s="242"/>
      <c r="L63" s="242"/>
      <c r="M63" s="242"/>
      <c r="N63" s="242"/>
      <c r="O63" s="242"/>
      <c r="P63" s="242"/>
      <c r="Q63" s="242"/>
      <c r="R63" s="242"/>
    </row>
    <row r="64" spans="2:18" ht="12.75">
      <c r="B64" s="242"/>
      <c r="C64" s="242"/>
      <c r="D64" s="242"/>
      <c r="E64" s="242"/>
      <c r="F64" s="242"/>
      <c r="G64" s="242"/>
      <c r="H64" s="242"/>
      <c r="I64" s="242"/>
      <c r="J64" s="242"/>
      <c r="K64" s="242"/>
      <c r="L64" s="242"/>
      <c r="M64" s="242"/>
      <c r="N64" s="242"/>
      <c r="O64" s="242"/>
      <c r="P64" s="242"/>
      <c r="Q64" s="242"/>
      <c r="R64" s="242"/>
    </row>
    <row r="65" spans="2:18" ht="12.75">
      <c r="B65" s="242"/>
      <c r="C65" s="242"/>
      <c r="D65" s="242"/>
      <c r="E65" s="242"/>
      <c r="F65" s="242"/>
      <c r="G65" s="242"/>
      <c r="H65" s="242"/>
      <c r="I65" s="242"/>
      <c r="J65" s="242"/>
      <c r="K65" s="242"/>
      <c r="L65" s="242"/>
      <c r="M65" s="242"/>
      <c r="N65" s="242"/>
      <c r="O65" s="242"/>
      <c r="P65" s="242"/>
      <c r="Q65" s="242"/>
      <c r="R65" s="242"/>
    </row>
    <row r="66" spans="2:18" ht="12.75">
      <c r="B66" s="242"/>
      <c r="C66" s="242"/>
      <c r="D66" s="242"/>
      <c r="E66" s="242"/>
      <c r="F66" s="242"/>
      <c r="G66" s="242"/>
      <c r="H66" s="242"/>
      <c r="I66" s="242"/>
      <c r="J66" s="242"/>
      <c r="K66" s="242"/>
      <c r="L66" s="242"/>
      <c r="M66" s="242"/>
      <c r="N66" s="242"/>
      <c r="O66" s="242"/>
      <c r="P66" s="242"/>
      <c r="Q66" s="242"/>
      <c r="R66" s="242"/>
    </row>
    <row r="67" spans="2:18" ht="12.75">
      <c r="B67" s="242"/>
      <c r="C67" s="242"/>
      <c r="D67" s="242"/>
      <c r="E67" s="242"/>
      <c r="F67" s="242"/>
      <c r="G67" s="242"/>
      <c r="H67" s="242"/>
      <c r="I67" s="242"/>
      <c r="J67" s="242"/>
      <c r="K67" s="242"/>
      <c r="L67" s="242"/>
      <c r="M67" s="242"/>
      <c r="N67" s="242"/>
      <c r="O67" s="242"/>
      <c r="P67" s="242"/>
      <c r="Q67" s="242"/>
      <c r="R67" s="242"/>
    </row>
    <row r="68" spans="2:18" ht="12.75">
      <c r="B68" s="242"/>
      <c r="C68" s="242"/>
      <c r="D68" s="242"/>
      <c r="E68" s="242"/>
      <c r="F68" s="242"/>
      <c r="G68" s="242"/>
      <c r="H68" s="242"/>
      <c r="I68" s="242"/>
      <c r="J68" s="242"/>
      <c r="K68" s="242"/>
      <c r="L68" s="242"/>
      <c r="M68" s="242"/>
      <c r="N68" s="242"/>
      <c r="O68" s="242"/>
      <c r="P68" s="242"/>
      <c r="Q68" s="242"/>
      <c r="R68" s="242"/>
    </row>
    <row r="69" spans="2:18" ht="12.75">
      <c r="B69" s="242"/>
      <c r="C69" s="242"/>
      <c r="D69" s="242"/>
      <c r="E69" s="242"/>
      <c r="F69" s="242"/>
      <c r="G69" s="242"/>
      <c r="H69" s="242"/>
      <c r="I69" s="242"/>
      <c r="J69" s="242"/>
      <c r="K69" s="242"/>
      <c r="L69" s="242"/>
      <c r="M69" s="242"/>
      <c r="N69" s="242"/>
      <c r="O69" s="242"/>
      <c r="P69" s="242"/>
      <c r="Q69" s="242"/>
      <c r="R69" s="242"/>
    </row>
    <row r="70" spans="2:18" ht="12.75">
      <c r="B70" s="242"/>
      <c r="C70" s="242"/>
      <c r="D70" s="242"/>
      <c r="E70" s="242"/>
      <c r="F70" s="242"/>
      <c r="G70" s="242"/>
      <c r="H70" s="242"/>
      <c r="I70" s="242"/>
      <c r="J70" s="242"/>
      <c r="K70" s="242"/>
      <c r="L70" s="242"/>
      <c r="M70" s="242"/>
      <c r="N70" s="242"/>
      <c r="O70" s="242"/>
      <c r="P70" s="242"/>
      <c r="Q70" s="242"/>
      <c r="R70" s="242"/>
    </row>
    <row r="71" spans="2:18" ht="12.75">
      <c r="B71" s="242"/>
      <c r="C71" s="242"/>
      <c r="D71" s="242"/>
      <c r="E71" s="242"/>
      <c r="F71" s="242"/>
      <c r="G71" s="242"/>
      <c r="H71" s="242"/>
      <c r="I71" s="242"/>
      <c r="J71" s="242"/>
      <c r="K71" s="242"/>
      <c r="L71" s="242"/>
      <c r="M71" s="242"/>
      <c r="N71" s="242"/>
      <c r="O71" s="242"/>
      <c r="P71" s="242"/>
      <c r="Q71" s="242"/>
      <c r="R71" s="242"/>
    </row>
    <row r="72" spans="2:18" ht="12.75">
      <c r="B72" s="242"/>
      <c r="C72" s="242"/>
      <c r="D72" s="242"/>
      <c r="E72" s="242"/>
      <c r="F72" s="242"/>
      <c r="G72" s="242"/>
      <c r="H72" s="242"/>
      <c r="I72" s="242"/>
      <c r="J72" s="242"/>
      <c r="K72" s="242"/>
      <c r="L72" s="242"/>
      <c r="M72" s="242"/>
      <c r="N72" s="242"/>
      <c r="O72" s="242"/>
      <c r="P72" s="242"/>
      <c r="Q72" s="242"/>
      <c r="R72" s="242"/>
    </row>
    <row r="73" spans="2:18" ht="12.75">
      <c r="B73" s="242"/>
      <c r="C73" s="242"/>
      <c r="D73" s="242"/>
      <c r="E73" s="242"/>
      <c r="F73" s="242"/>
      <c r="G73" s="242"/>
      <c r="H73" s="242"/>
      <c r="I73" s="242"/>
      <c r="J73" s="242"/>
      <c r="K73" s="242"/>
      <c r="L73" s="242"/>
      <c r="M73" s="242"/>
      <c r="N73" s="242"/>
      <c r="O73" s="242"/>
      <c r="P73" s="242"/>
      <c r="Q73" s="242"/>
      <c r="R73" s="242"/>
    </row>
    <row r="74" spans="2:18" ht="12.75">
      <c r="B74" s="242"/>
      <c r="C74" s="242"/>
      <c r="D74" s="242"/>
      <c r="E74" s="242"/>
      <c r="F74" s="242"/>
      <c r="G74" s="242"/>
      <c r="H74" s="242"/>
      <c r="I74" s="242"/>
      <c r="J74" s="242"/>
      <c r="K74" s="242"/>
      <c r="L74" s="242"/>
      <c r="M74" s="242"/>
      <c r="N74" s="242"/>
      <c r="O74" s="242"/>
      <c r="P74" s="242"/>
      <c r="Q74" s="242"/>
      <c r="R74" s="242"/>
    </row>
    <row r="75" spans="2:18" ht="12.75">
      <c r="B75" s="242"/>
      <c r="C75" s="242"/>
      <c r="D75" s="242"/>
      <c r="E75" s="242"/>
      <c r="F75" s="242"/>
      <c r="G75" s="242"/>
      <c r="H75" s="242"/>
      <c r="I75" s="242"/>
      <c r="J75" s="242"/>
      <c r="K75" s="242"/>
      <c r="L75" s="242"/>
      <c r="M75" s="242"/>
      <c r="N75" s="242"/>
      <c r="O75" s="242"/>
      <c r="P75" s="242"/>
      <c r="Q75" s="242"/>
      <c r="R75" s="242"/>
    </row>
    <row r="76" spans="2:18" ht="12.75">
      <c r="B76" s="242"/>
      <c r="C76" s="242"/>
      <c r="D76" s="242"/>
      <c r="E76" s="242"/>
      <c r="F76" s="242"/>
      <c r="G76" s="242"/>
      <c r="H76" s="242"/>
      <c r="I76" s="242"/>
      <c r="J76" s="242"/>
      <c r="K76" s="242"/>
      <c r="L76" s="242"/>
      <c r="M76" s="242"/>
      <c r="N76" s="242"/>
      <c r="O76" s="242"/>
      <c r="P76" s="242"/>
      <c r="Q76" s="242"/>
      <c r="R76" s="242"/>
    </row>
    <row r="77" spans="2:18" ht="12.75">
      <c r="B77" s="242"/>
      <c r="C77" s="242"/>
      <c r="D77" s="242"/>
      <c r="E77" s="242"/>
      <c r="F77" s="242"/>
      <c r="G77" s="242"/>
      <c r="H77" s="242"/>
      <c r="I77" s="242"/>
      <c r="J77" s="242"/>
      <c r="K77" s="242"/>
      <c r="L77" s="242"/>
      <c r="M77" s="242"/>
      <c r="N77" s="242"/>
      <c r="O77" s="242"/>
      <c r="P77" s="242"/>
      <c r="Q77" s="242"/>
      <c r="R77" s="242"/>
    </row>
    <row r="78" spans="2:18" ht="12.75">
      <c r="B78" s="242"/>
      <c r="C78" s="242"/>
      <c r="D78" s="242"/>
      <c r="E78" s="242"/>
      <c r="F78" s="242"/>
      <c r="G78" s="242"/>
      <c r="H78" s="242"/>
      <c r="I78" s="242"/>
      <c r="J78" s="242"/>
      <c r="K78" s="242"/>
      <c r="L78" s="242"/>
      <c r="M78" s="242"/>
      <c r="N78" s="242"/>
      <c r="O78" s="242"/>
      <c r="P78" s="242"/>
      <c r="Q78" s="242"/>
      <c r="R78" s="242"/>
    </row>
    <row r="79" spans="2:18" ht="12.75">
      <c r="B79" s="242"/>
      <c r="C79" s="242"/>
      <c r="D79" s="242"/>
      <c r="E79" s="242"/>
      <c r="F79" s="242"/>
      <c r="G79" s="242"/>
      <c r="H79" s="242"/>
      <c r="I79" s="242"/>
      <c r="J79" s="242"/>
      <c r="K79" s="242"/>
      <c r="L79" s="242"/>
      <c r="M79" s="242"/>
      <c r="N79" s="242"/>
      <c r="O79" s="242"/>
      <c r="P79" s="242"/>
      <c r="Q79" s="242"/>
      <c r="R79" s="242"/>
    </row>
    <row r="80" spans="2:18" ht="12.75">
      <c r="B80" s="242"/>
      <c r="C80" s="242"/>
      <c r="D80" s="242"/>
      <c r="E80" s="242"/>
      <c r="F80" s="242"/>
      <c r="G80" s="242"/>
      <c r="H80" s="242"/>
      <c r="I80" s="242"/>
      <c r="J80" s="242"/>
      <c r="K80" s="242"/>
      <c r="L80" s="242"/>
      <c r="M80" s="242"/>
      <c r="N80" s="242"/>
      <c r="O80" s="242"/>
      <c r="P80" s="242"/>
      <c r="Q80" s="242"/>
      <c r="R80" s="242"/>
    </row>
    <row r="81" s="242" customFormat="1" ht="12.75"/>
    <row r="82" s="242" customFormat="1" ht="12.75"/>
    <row r="83" s="242" customFormat="1" ht="12.75"/>
    <row r="84" s="242" customFormat="1" ht="12.75"/>
    <row r="85" s="242" customFormat="1" ht="12.75"/>
    <row r="86" s="242" customFormat="1" ht="12.75"/>
    <row r="87" s="242" customFormat="1" ht="12.75"/>
    <row r="88" s="242" customFormat="1" ht="12.75"/>
    <row r="89" s="242" customFormat="1" ht="12.75"/>
    <row r="90" s="242" customFormat="1" ht="12.75"/>
    <row r="91" s="242" customFormat="1" ht="12.75"/>
    <row r="92" s="242" customFormat="1" ht="12.75"/>
    <row r="93" s="242" customFormat="1" ht="12.75"/>
    <row r="94" s="242" customFormat="1" ht="12.75"/>
    <row r="95" s="242" customFormat="1" ht="12.75"/>
    <row r="96" s="242" customFormat="1" ht="12.75"/>
    <row r="97" s="242" customFormat="1" ht="12.75"/>
    <row r="98" s="242" customFormat="1" ht="12.75"/>
    <row r="99" s="242" customFormat="1" ht="12.75"/>
    <row r="100" s="242" customFormat="1" ht="12.75"/>
    <row r="101" s="242" customFormat="1" ht="12.75"/>
    <row r="102" s="242" customFormat="1" ht="12.75"/>
    <row r="103" s="242" customFormat="1" ht="12.75"/>
    <row r="104" s="242" customFormat="1" ht="12.75"/>
    <row r="105" s="242" customFormat="1" ht="12.75"/>
    <row r="106" s="242" customFormat="1" ht="12.75"/>
    <row r="107" s="242" customFormat="1" ht="12.75"/>
    <row r="108" s="242" customFormat="1" ht="12.75"/>
    <row r="109" s="242" customFormat="1" ht="12.75"/>
    <row r="110" s="242" customFormat="1" ht="12.75"/>
    <row r="111" s="242" customFormat="1" ht="12.75"/>
    <row r="112" s="242" customFormat="1" ht="12.75"/>
    <row r="113" s="242" customFormat="1" ht="12.75"/>
    <row r="114" s="242" customFormat="1" ht="12.75"/>
    <row r="115" s="242" customFormat="1" ht="12.75"/>
    <row r="116" s="242" customFormat="1" ht="12.75"/>
    <row r="117" s="242" customFormat="1" ht="12.75"/>
    <row r="118" s="242" customFormat="1" ht="12.75"/>
    <row r="119" s="242" customFormat="1" ht="12.75"/>
    <row r="120" s="242" customFormat="1" ht="12.75"/>
    <row r="121" s="242" customFormat="1" ht="12.75"/>
    <row r="122" s="242" customFormat="1" ht="12.75"/>
    <row r="123" s="242" customFormat="1" ht="12.75"/>
    <row r="124" s="242" customFormat="1" ht="12.75"/>
    <row r="125" s="242" customFormat="1" ht="12.75"/>
    <row r="126" s="242" customFormat="1" ht="12.75"/>
    <row r="127" s="242" customFormat="1" ht="12.75"/>
    <row r="128" s="242" customFormat="1" ht="12.75"/>
    <row r="129" s="242" customFormat="1" ht="12.75"/>
    <row r="130" s="242" customFormat="1" ht="12.75"/>
    <row r="131" s="242" customFormat="1" ht="12.75"/>
    <row r="132" s="242" customFormat="1" ht="12.75"/>
    <row r="133" s="242" customFormat="1" ht="12.75"/>
    <row r="134" s="242" customFormat="1" ht="12.75"/>
    <row r="135" s="242" customFormat="1" ht="12.75"/>
    <row r="136" s="242" customFormat="1" ht="12.75"/>
    <row r="137" s="242" customFormat="1" ht="12.75"/>
    <row r="138" s="242" customFormat="1" ht="12.75"/>
    <row r="139" s="242" customFormat="1" ht="12.75"/>
    <row r="140" s="242" customFormat="1" ht="12.75"/>
    <row r="141" s="242" customFormat="1" ht="12.75"/>
    <row r="142" s="242" customFormat="1" ht="12.75"/>
    <row r="143" s="242" customFormat="1" ht="12.75"/>
    <row r="144" s="242" customFormat="1" ht="12.75"/>
    <row r="145" s="242" customFormat="1" ht="12.75"/>
    <row r="146" s="242" customFormat="1" ht="12.75"/>
    <row r="147" s="242" customFormat="1" ht="12.75"/>
    <row r="148" s="242" customFormat="1" ht="12.75"/>
    <row r="149" s="242" customFormat="1" ht="12.75"/>
    <row r="150" s="242" customFormat="1" ht="12.75"/>
    <row r="151" s="242" customFormat="1" ht="12.75"/>
    <row r="152" s="242" customFormat="1" ht="12.75"/>
    <row r="153" s="242" customFormat="1" ht="12.75"/>
    <row r="154" s="242" customFormat="1" ht="12.75"/>
    <row r="155" s="242" customFormat="1" ht="12.75"/>
    <row r="156" s="242" customFormat="1" ht="12.75"/>
    <row r="157" s="242" customFormat="1" ht="12.75"/>
    <row r="158" s="242" customFormat="1" ht="12.75"/>
    <row r="159" s="242" customFormat="1" ht="12.75"/>
    <row r="160" s="242" customFormat="1" ht="12.75"/>
    <row r="161" s="242" customFormat="1" ht="12.75"/>
    <row r="162" s="242" customFormat="1" ht="12.75"/>
    <row r="163" s="242" customFormat="1" ht="12.75"/>
    <row r="164" s="242" customFormat="1" ht="12.75"/>
    <row r="165" s="242" customFormat="1" ht="12.75"/>
    <row r="166" s="242" customFormat="1" ht="12.75"/>
    <row r="167" s="242" customFormat="1" ht="12.75"/>
    <row r="168" s="242" customFormat="1" ht="12.75"/>
    <row r="169" s="242" customFormat="1" ht="12.75"/>
    <row r="170" s="242" customFormat="1" ht="12.75"/>
    <row r="171" s="242" customFormat="1" ht="12.75"/>
    <row r="172" s="242" customFormat="1" ht="12.75"/>
    <row r="173" s="242" customFormat="1" ht="12.75"/>
    <row r="174" s="242" customFormat="1" ht="12.75"/>
    <row r="175" s="242" customFormat="1" ht="12.75"/>
    <row r="176" s="242" customFormat="1" ht="12.75"/>
    <row r="177" s="242" customFormat="1" ht="12.75"/>
    <row r="178" s="242" customFormat="1" ht="12.75"/>
    <row r="179" s="242" customFormat="1" ht="12.75"/>
    <row r="180" s="242" customFormat="1" ht="12.75"/>
    <row r="181" s="242" customFormat="1" ht="12.75"/>
    <row r="182" s="242" customFormat="1" ht="12.75"/>
    <row r="183" s="242" customFormat="1" ht="12.75"/>
    <row r="184" s="242" customFormat="1" ht="12.75"/>
    <row r="185" s="242" customFormat="1" ht="12.75"/>
    <row r="186" s="242" customFormat="1" ht="12.75"/>
    <row r="187" s="242" customFormat="1" ht="12.75"/>
    <row r="188" s="242" customFormat="1" ht="12.75"/>
    <row r="189" s="242" customFormat="1" ht="12.75"/>
    <row r="190" s="242" customFormat="1" ht="12.75"/>
    <row r="191" s="242" customFormat="1" ht="12.75"/>
    <row r="192" s="242" customFormat="1" ht="12.75"/>
    <row r="193" s="242" customFormat="1" ht="12.75"/>
    <row r="194" s="242" customFormat="1" ht="12.75"/>
    <row r="195" s="242" customFormat="1" ht="12.75"/>
    <row r="196" s="242" customFormat="1" ht="12.75"/>
    <row r="197" s="242" customFormat="1" ht="12.75"/>
    <row r="198" s="242" customFormat="1" ht="12.75"/>
    <row r="199" s="242" customFormat="1" ht="12.75"/>
    <row r="200" s="242" customFormat="1" ht="12.75"/>
    <row r="201" s="242" customFormat="1" ht="12.75"/>
    <row r="202" s="242" customFormat="1" ht="12.75"/>
    <row r="203" s="242" customFormat="1" ht="12.75"/>
    <row r="204" s="242" customFormat="1" ht="12.75"/>
    <row r="205" s="242" customFormat="1" ht="12.75"/>
    <row r="206" s="242" customFormat="1" ht="12.75"/>
    <row r="207" s="242" customFormat="1" ht="12.75"/>
    <row r="208" s="242" customFormat="1" ht="12.75"/>
    <row r="209" s="242" customFormat="1" ht="12.75"/>
    <row r="210" s="242" customFormat="1" ht="12.75"/>
    <row r="211" s="242" customFormat="1" ht="12.75"/>
    <row r="212" s="242" customFormat="1" ht="12.75"/>
    <row r="213" s="242" customFormat="1" ht="12.75"/>
    <row r="214" s="242" customFormat="1" ht="12.75"/>
    <row r="215" s="242" customFormat="1" ht="12.75"/>
    <row r="216" s="242" customFormat="1" ht="12.75"/>
    <row r="217" s="242" customFormat="1" ht="12.75"/>
    <row r="218" s="242" customFormat="1" ht="12.75"/>
    <row r="219" s="242" customFormat="1" ht="12.75"/>
    <row r="220" s="242" customFormat="1" ht="12.75"/>
    <row r="221" s="242" customFormat="1" ht="12.75"/>
    <row r="222" s="242" customFormat="1" ht="12.75"/>
    <row r="223" s="242" customFormat="1" ht="12.75"/>
    <row r="224" s="242" customFormat="1" ht="12.75"/>
    <row r="225" s="242" customFormat="1" ht="12.75"/>
    <row r="226" s="242" customFormat="1" ht="12.75"/>
    <row r="227" s="242" customFormat="1" ht="12.75"/>
    <row r="228" s="242" customFormat="1" ht="12.75"/>
    <row r="229" s="242" customFormat="1" ht="12.75"/>
    <row r="230" s="242" customFormat="1" ht="12.75"/>
    <row r="231" s="242" customFormat="1" ht="12.75"/>
    <row r="232" s="242" customFormat="1" ht="12.75"/>
    <row r="233" s="242" customFormat="1" ht="12.75"/>
    <row r="234" s="242" customFormat="1" ht="12.75"/>
    <row r="235" s="242" customFormat="1" ht="12.75"/>
    <row r="236" s="242" customFormat="1" ht="12.75"/>
    <row r="237" s="242" customFormat="1" ht="12.75"/>
    <row r="238" s="242" customFormat="1" ht="12.75"/>
    <row r="239" s="242" customFormat="1" ht="12.75"/>
    <row r="240" s="242" customFormat="1" ht="12.75"/>
    <row r="241" s="242" customFormat="1" ht="12.75"/>
    <row r="242" s="242" customFormat="1" ht="12.75"/>
    <row r="243" s="242" customFormat="1" ht="12.75"/>
    <row r="244" s="242" customFormat="1" ht="12.75"/>
    <row r="245" s="242" customFormat="1" ht="12.75"/>
    <row r="246" s="242" customFormat="1" ht="12.75"/>
    <row r="247" s="242" customFormat="1" ht="12.75"/>
    <row r="248" s="242" customFormat="1" ht="12.75"/>
    <row r="249" s="242" customFormat="1" ht="12.75"/>
    <row r="250" s="242" customFormat="1" ht="12.75"/>
    <row r="251" s="242" customFormat="1" ht="12.75"/>
    <row r="252" s="242" customFormat="1" ht="12.75"/>
    <row r="253" s="242" customFormat="1" ht="12.75"/>
    <row r="254" s="242" customFormat="1" ht="12.75"/>
    <row r="255" s="242" customFormat="1" ht="12.75"/>
    <row r="256" s="242" customFormat="1" ht="12.75"/>
    <row r="257" s="242" customFormat="1" ht="12.75"/>
    <row r="258" s="242" customFormat="1" ht="12.75"/>
    <row r="259" s="242" customFormat="1" ht="12.75"/>
    <row r="260" s="242" customFormat="1" ht="12.75"/>
    <row r="261" s="242" customFormat="1" ht="12.75"/>
    <row r="262" s="242" customFormat="1" ht="12.75"/>
    <row r="263" s="242" customFormat="1" ht="12.75"/>
    <row r="264" s="242" customFormat="1" ht="12.75"/>
    <row r="265" s="242" customFormat="1" ht="12.75"/>
    <row r="266" s="242" customFormat="1" ht="12.75"/>
    <row r="267" s="242" customFormat="1" ht="12.75"/>
    <row r="268" s="242" customFormat="1" ht="12.75"/>
    <row r="269" s="242" customFormat="1" ht="12.75"/>
    <row r="270" s="242" customFormat="1" ht="12.75"/>
    <row r="271" s="242" customFormat="1" ht="12.75"/>
    <row r="272" s="242" customFormat="1" ht="12.75"/>
    <row r="273" s="242" customFormat="1" ht="12.75"/>
    <row r="274" s="242" customFormat="1" ht="12.75"/>
    <row r="275" s="242" customFormat="1" ht="12.75"/>
    <row r="276" s="242" customFormat="1" ht="12.75"/>
    <row r="277" s="242" customFormat="1" ht="12.75"/>
    <row r="278" s="242" customFormat="1" ht="12.75"/>
    <row r="279" s="242" customFormat="1" ht="12.75"/>
    <row r="280" s="242" customFormat="1" ht="12.75"/>
    <row r="281" s="242" customFormat="1" ht="12.75"/>
    <row r="282" s="242" customFormat="1" ht="12.75"/>
    <row r="283" s="242" customFormat="1" ht="12.75"/>
    <row r="284" s="242" customFormat="1" ht="12.75"/>
    <row r="285" s="242" customFormat="1" ht="12.75"/>
    <row r="286" s="242" customFormat="1" ht="12.75"/>
    <row r="287" s="242" customFormat="1" ht="12.75"/>
    <row r="288" s="242" customFormat="1" ht="12.75"/>
    <row r="289" s="242" customFormat="1" ht="12.75"/>
    <row r="290" s="242" customFormat="1" ht="12.75"/>
    <row r="291" s="242" customFormat="1" ht="12.75"/>
    <row r="292" s="242" customFormat="1" ht="12.75"/>
    <row r="293" s="242" customFormat="1" ht="12.75"/>
    <row r="294" s="242" customFormat="1" ht="12.75"/>
    <row r="295" s="242" customFormat="1" ht="12.75"/>
    <row r="296" s="242" customFormat="1" ht="12.75"/>
    <row r="297" s="242" customFormat="1" ht="12.75"/>
    <row r="298" s="242" customFormat="1" ht="12.75"/>
    <row r="299" s="242" customFormat="1" ht="12.75"/>
    <row r="300" s="242" customFormat="1" ht="12.75"/>
    <row r="301" s="242" customFormat="1" ht="12.75"/>
    <row r="302" s="242" customFormat="1" ht="12.75"/>
    <row r="303" s="242" customFormat="1" ht="12.75"/>
    <row r="304" s="242" customFormat="1" ht="12.75"/>
    <row r="305" s="242" customFormat="1" ht="12.75"/>
    <row r="306" s="242" customFormat="1" ht="12.75"/>
    <row r="307" s="242" customFormat="1" ht="12.75"/>
    <row r="308" s="242" customFormat="1" ht="12.75"/>
    <row r="309" s="242" customFormat="1" ht="12.75"/>
    <row r="310" s="242" customFormat="1" ht="12.75"/>
    <row r="311" s="242" customFormat="1" ht="12.75"/>
    <row r="312" s="242" customFormat="1" ht="12.75"/>
    <row r="313" s="242" customFormat="1" ht="12.75"/>
    <row r="314" s="242" customFormat="1" ht="12.75"/>
    <row r="315" s="242" customFormat="1" ht="12.75"/>
    <row r="316" s="242" customFormat="1" ht="12.75"/>
    <row r="317" s="242" customFormat="1" ht="12.75"/>
    <row r="318" s="242" customFormat="1" ht="12.75"/>
    <row r="319" s="242" customFormat="1" ht="12.75"/>
    <row r="320" s="242" customFormat="1" ht="12.75"/>
    <row r="321" s="242" customFormat="1" ht="12.75"/>
    <row r="322" s="242" customFormat="1" ht="12.75"/>
    <row r="323" s="242" customFormat="1" ht="12.75"/>
    <row r="324" s="242" customFormat="1" ht="12.75"/>
    <row r="325" s="242" customFormat="1" ht="12.75"/>
    <row r="326" s="242" customFormat="1" ht="12.75"/>
    <row r="327" s="242" customFormat="1" ht="12.75"/>
    <row r="328" s="242" customFormat="1" ht="12.75"/>
    <row r="329" s="242" customFormat="1" ht="12.75"/>
    <row r="330" s="242" customFormat="1" ht="12.75"/>
    <row r="331" s="242" customFormat="1" ht="12.75"/>
    <row r="332" s="242" customFormat="1" ht="12.75"/>
    <row r="333" s="242" customFormat="1" ht="12.75"/>
    <row r="334" s="242" customFormat="1" ht="12.75"/>
    <row r="335" s="242" customFormat="1" ht="12.75"/>
    <row r="336" s="242" customFormat="1" ht="12.75"/>
    <row r="337" s="242" customFormat="1" ht="12.75"/>
    <row r="338" s="242" customFormat="1" ht="12.75"/>
    <row r="339" s="242" customFormat="1" ht="12.75"/>
    <row r="340" s="242" customFormat="1" ht="12.75"/>
    <row r="341" s="242" customFormat="1" ht="12.75"/>
    <row r="342" s="242" customFormat="1" ht="12.75"/>
    <row r="343" s="242" customFormat="1" ht="12.75"/>
    <row r="344" s="242" customFormat="1" ht="12.75"/>
    <row r="345" s="242" customFormat="1" ht="12.75"/>
    <row r="346" s="242" customFormat="1" ht="12.75"/>
    <row r="347" s="242" customFormat="1" ht="12.75"/>
    <row r="348" s="242" customFormat="1" ht="12.75"/>
    <row r="349" s="242" customFormat="1" ht="12.75"/>
    <row r="350" s="242" customFormat="1" ht="12.75"/>
    <row r="351" s="242" customFormat="1" ht="12.75"/>
    <row r="352" s="242" customFormat="1" ht="12.75"/>
    <row r="353" s="242" customFormat="1" ht="12.75"/>
    <row r="354" s="242" customFormat="1" ht="12.75"/>
    <row r="355" s="242" customFormat="1" ht="12.75"/>
    <row r="356" s="242" customFormat="1" ht="12.75"/>
    <row r="357" s="242" customFormat="1" ht="12.75"/>
    <row r="358" s="242" customFormat="1" ht="12.75"/>
    <row r="359" s="242" customFormat="1" ht="12.75"/>
    <row r="360" s="242" customFormat="1" ht="12.75"/>
    <row r="361" s="242" customFormat="1" ht="12.75"/>
    <row r="362" s="242" customFormat="1" ht="12.75"/>
    <row r="363" s="242" customFormat="1" ht="12.75"/>
    <row r="364" s="242" customFormat="1" ht="12.75"/>
    <row r="365" s="242" customFormat="1" ht="12.75"/>
    <row r="366" s="242" customFormat="1" ht="12.75"/>
    <row r="367" s="242" customFormat="1" ht="12.75"/>
    <row r="368" s="242" customFormat="1" ht="12.75"/>
    <row r="369" s="242" customFormat="1" ht="12.75"/>
    <row r="370" s="242" customFormat="1" ht="12.75"/>
    <row r="371" s="242" customFormat="1" ht="12.75"/>
    <row r="372" s="242" customFormat="1" ht="12.75"/>
    <row r="373" s="242" customFormat="1" ht="12.75"/>
    <row r="374" s="242" customFormat="1" ht="12.75"/>
    <row r="375" s="242" customFormat="1" ht="12.75"/>
    <row r="376" s="242" customFormat="1" ht="12.75"/>
    <row r="377" s="242" customFormat="1" ht="12.75"/>
    <row r="378" s="242" customFormat="1" ht="12.75"/>
    <row r="379" s="242" customFormat="1" ht="12.75"/>
    <row r="380" s="242" customFormat="1" ht="12.75"/>
    <row r="381" s="242" customFormat="1" ht="12.75"/>
    <row r="382" s="242" customFormat="1" ht="12.75"/>
    <row r="383" s="242" customFormat="1" ht="12.75"/>
    <row r="384" s="242" customFormat="1" ht="12.75"/>
    <row r="385" s="242" customFormat="1" ht="12.75"/>
    <row r="386" s="242" customFormat="1" ht="12.75"/>
    <row r="387" s="242" customFormat="1" ht="12.75"/>
    <row r="388" s="242" customFormat="1" ht="12.75"/>
    <row r="389" s="242" customFormat="1" ht="12.75"/>
    <row r="390" s="242" customFormat="1" ht="12.75"/>
    <row r="391" s="242" customFormat="1" ht="12.75"/>
    <row r="392" s="242" customFormat="1" ht="12.75"/>
    <row r="393" s="242" customFormat="1" ht="12.75"/>
    <row r="394" s="242" customFormat="1" ht="12.75"/>
    <row r="395" s="242" customFormat="1" ht="12.75"/>
    <row r="396" s="242" customFormat="1" ht="12.75"/>
    <row r="397" s="242" customFormat="1" ht="12.75"/>
    <row r="398" s="242" customFormat="1" ht="12.75"/>
    <row r="399" s="242" customFormat="1" ht="12.75"/>
    <row r="400" s="242" customFormat="1" ht="12.75"/>
    <row r="401" s="242" customFormat="1" ht="12.75"/>
    <row r="402" s="242" customFormat="1" ht="12.75"/>
    <row r="403" s="242" customFormat="1" ht="12.75"/>
    <row r="404" s="242" customFormat="1" ht="12.75"/>
    <row r="405" s="242" customFormat="1" ht="12.75"/>
    <row r="406" s="242" customFormat="1" ht="12.75"/>
    <row r="407" s="242" customFormat="1" ht="12.75"/>
    <row r="408" s="242" customFormat="1" ht="12.75"/>
    <row r="409" s="242" customFormat="1" ht="12.75"/>
    <row r="410" s="242" customFormat="1" ht="12.75"/>
    <row r="411" s="242" customFormat="1" ht="12.75"/>
    <row r="412" s="242" customFormat="1" ht="12.75"/>
    <row r="413" s="242" customFormat="1" ht="12.75"/>
    <row r="414" s="242" customFormat="1" ht="12.75"/>
    <row r="415" s="242" customFormat="1" ht="12.75"/>
    <row r="416" s="242" customFormat="1" ht="12.75"/>
    <row r="417" s="242" customFormat="1" ht="12.75"/>
    <row r="418" s="242" customFormat="1" ht="12.75"/>
    <row r="419" s="242" customFormat="1" ht="12.75"/>
    <row r="420" s="242" customFormat="1" ht="12.75"/>
    <row r="421" s="242" customFormat="1" ht="12.75"/>
    <row r="422" s="242" customFormat="1" ht="12.75"/>
    <row r="423" s="242" customFormat="1" ht="12.75"/>
    <row r="424" s="242" customFormat="1" ht="12.75"/>
    <row r="425" s="242" customFormat="1" ht="12.75"/>
    <row r="426" s="242" customFormat="1" ht="12.75"/>
    <row r="427" s="242" customFormat="1" ht="12.75"/>
    <row r="428" s="242" customFormat="1" ht="12.75"/>
    <row r="429" s="242" customFormat="1" ht="12.75"/>
    <row r="430" s="242" customFormat="1" ht="12.75"/>
    <row r="431" s="242" customFormat="1" ht="12.75"/>
    <row r="432" s="242" customFormat="1" ht="12.75"/>
    <row r="433" s="242" customFormat="1" ht="12.75"/>
    <row r="434" s="242" customFormat="1" ht="12.75"/>
    <row r="435" s="242" customFormat="1" ht="12.75"/>
    <row r="436" s="242" customFormat="1" ht="12.75"/>
    <row r="437" s="242" customFormat="1" ht="12.75"/>
    <row r="438" s="242" customFormat="1" ht="12.75"/>
    <row r="439" s="242" customFormat="1" ht="12.75"/>
    <row r="440" s="242" customFormat="1" ht="12.75"/>
    <row r="441" s="242" customFormat="1" ht="12.75"/>
    <row r="442" s="242" customFormat="1" ht="12.75"/>
    <row r="443" s="242" customFormat="1" ht="12.75"/>
    <row r="444" s="242" customFormat="1" ht="12.75"/>
    <row r="445" s="242" customFormat="1" ht="12.75"/>
    <row r="446" s="242" customFormat="1" ht="12.75"/>
    <row r="447" s="242" customFormat="1" ht="12.75"/>
    <row r="448" s="242" customFormat="1" ht="12.75"/>
    <row r="449" s="242" customFormat="1" ht="12.75"/>
    <row r="450" s="242" customFormat="1" ht="12.75"/>
    <row r="451" s="242" customFormat="1" ht="12.75"/>
    <row r="452" s="242" customFormat="1" ht="12.75"/>
    <row r="453" s="242" customFormat="1" ht="12.75"/>
    <row r="454" s="242" customFormat="1" ht="12.75"/>
    <row r="455" s="242" customFormat="1" ht="12.75"/>
    <row r="456" s="242" customFormat="1" ht="12.75"/>
    <row r="457" s="242" customFormat="1" ht="12.75"/>
    <row r="458" s="242" customFormat="1" ht="12.75"/>
    <row r="459" s="242" customFormat="1" ht="12.75"/>
    <row r="460" s="242" customFormat="1" ht="12.75"/>
    <row r="461" s="242" customFormat="1" ht="12.75"/>
    <row r="462" s="242" customFormat="1" ht="12.75"/>
    <row r="463" s="242" customFormat="1" ht="12.75"/>
    <row r="464" s="242" customFormat="1" ht="12.75"/>
    <row r="465" s="242" customFormat="1" ht="12.75"/>
    <row r="466" s="242" customFormat="1" ht="12.75"/>
    <row r="467" s="242" customFormat="1" ht="12.75"/>
    <row r="468" s="242" customFormat="1" ht="12.75"/>
    <row r="469" s="242" customFormat="1" ht="12.75"/>
    <row r="470" s="242" customFormat="1" ht="12.75"/>
    <row r="471" s="242" customFormat="1" ht="12.75"/>
    <row r="472" s="242" customFormat="1" ht="12.75"/>
    <row r="473" s="242" customFormat="1" ht="12.75"/>
    <row r="474" s="242" customFormat="1" ht="12.75"/>
    <row r="475" s="242" customFormat="1" ht="12.75"/>
    <row r="476" s="242" customFormat="1" ht="12.75"/>
    <row r="477" s="242" customFormat="1" ht="12.75"/>
    <row r="478" s="242" customFormat="1" ht="12.75"/>
    <row r="479" s="242" customFormat="1" ht="12.75"/>
    <row r="480" s="242" customFormat="1" ht="12.75"/>
    <row r="481" s="242" customFormat="1" ht="12.75"/>
    <row r="482" s="242" customFormat="1" ht="12.75"/>
    <row r="483" s="242" customFormat="1" ht="12.75"/>
    <row r="484" s="242" customFormat="1" ht="12.75"/>
    <row r="485" s="242" customFormat="1" ht="12.75"/>
    <row r="486" s="242" customFormat="1" ht="12.75"/>
    <row r="487" s="242" customFormat="1" ht="12.75"/>
    <row r="488" s="242" customFormat="1" ht="12.75"/>
    <row r="489" s="242" customFormat="1" ht="12.75"/>
    <row r="490" s="242" customFormat="1" ht="12.75"/>
    <row r="491" s="242" customFormat="1" ht="12.75"/>
    <row r="492" s="242" customFormat="1" ht="12.75"/>
    <row r="493" s="242" customFormat="1" ht="12.75"/>
    <row r="494" s="242" customFormat="1" ht="12.75"/>
    <row r="495" s="242" customFormat="1" ht="12.75"/>
    <row r="496" s="242" customFormat="1" ht="12.75"/>
    <row r="497" s="242" customFormat="1" ht="12.75"/>
    <row r="498" s="242" customFormat="1" ht="12.75"/>
    <row r="499" s="242" customFormat="1" ht="12.75"/>
    <row r="500" s="242" customFormat="1" ht="12.75"/>
    <row r="501" s="242" customFormat="1" ht="12.75"/>
    <row r="502" s="242" customFormat="1" ht="12.75"/>
    <row r="503" s="242" customFormat="1" ht="12.75"/>
    <row r="504" s="242" customFormat="1" ht="12.75"/>
    <row r="505" s="242" customFormat="1" ht="12.75"/>
    <row r="506" s="242" customFormat="1" ht="12.75"/>
    <row r="507" s="242" customFormat="1" ht="12.75"/>
    <row r="508" s="242" customFormat="1" ht="12.75"/>
    <row r="509" s="242" customFormat="1" ht="12.75"/>
    <row r="510" s="242" customFormat="1" ht="12.75"/>
    <row r="511" s="242" customFormat="1" ht="12.75"/>
    <row r="512" s="242" customFormat="1" ht="12.75"/>
    <row r="513" s="242" customFormat="1" ht="12.75"/>
    <row r="514" s="242" customFormat="1" ht="12.75"/>
    <row r="515" s="242" customFormat="1" ht="12.75"/>
    <row r="516" s="242" customFormat="1" ht="12.75"/>
    <row r="517" s="242" customFormat="1" ht="12.75"/>
    <row r="518" s="242" customFormat="1" ht="12.75"/>
    <row r="519" s="242" customFormat="1" ht="12.75"/>
    <row r="520" s="242" customFormat="1" ht="12.75"/>
    <row r="521" s="242" customFormat="1" ht="12.75"/>
    <row r="522" s="242" customFormat="1" ht="12.75"/>
    <row r="523" s="242" customFormat="1" ht="12.75"/>
    <row r="524" s="242" customFormat="1" ht="12.75"/>
    <row r="525" s="242" customFormat="1" ht="12.75"/>
    <row r="526" s="242" customFormat="1" ht="12.75"/>
    <row r="527" s="242" customFormat="1" ht="12.75"/>
    <row r="528" s="242" customFormat="1" ht="12.75"/>
    <row r="529" s="242" customFormat="1" ht="12.75"/>
    <row r="530" s="242" customFormat="1" ht="12.75"/>
    <row r="531" s="242" customFormat="1" ht="12.75"/>
    <row r="532" s="242" customFormat="1" ht="12.75"/>
    <row r="533" s="242" customFormat="1" ht="12.75"/>
    <row r="534" s="242" customFormat="1" ht="12.75"/>
    <row r="535" s="242" customFormat="1" ht="12.75"/>
    <row r="536" s="242" customFormat="1" ht="12.75"/>
    <row r="537" s="242" customFormat="1" ht="12.75"/>
    <row r="538" s="242" customFormat="1" ht="12.75"/>
    <row r="539" s="242" customFormat="1" ht="12.75"/>
    <row r="540" s="242" customFormat="1" ht="12.75"/>
    <row r="541" s="242" customFormat="1" ht="12.75"/>
    <row r="542" s="242" customFormat="1" ht="12.75"/>
    <row r="543" s="242" customFormat="1" ht="12.75"/>
    <row r="544" s="242" customFormat="1" ht="12.75"/>
    <row r="545" s="242" customFormat="1" ht="12.75"/>
    <row r="546" s="242" customFormat="1" ht="12.75"/>
    <row r="547" s="242" customFormat="1" ht="12.75"/>
    <row r="548" s="242" customFormat="1" ht="12.75"/>
    <row r="549" s="242" customFormat="1" ht="12.75"/>
    <row r="550" s="242" customFormat="1" ht="12.75"/>
    <row r="551" s="242" customFormat="1" ht="12.75"/>
    <row r="552" s="242" customFormat="1" ht="12.75"/>
    <row r="553" s="242" customFormat="1" ht="12.75"/>
    <row r="554" s="242" customFormat="1" ht="12.75"/>
    <row r="555" s="242" customFormat="1" ht="12.75"/>
    <row r="556" s="242" customFormat="1" ht="12.75"/>
    <row r="557" s="242" customFormat="1" ht="12.75"/>
    <row r="558" s="242" customFormat="1" ht="12.75"/>
    <row r="559" s="242" customFormat="1" ht="12.75"/>
    <row r="560" s="242" customFormat="1" ht="12.75"/>
    <row r="561" s="242" customFormat="1" ht="12.75"/>
    <row r="562" s="242" customFormat="1" ht="12.75"/>
    <row r="563" s="242" customFormat="1" ht="12.75"/>
    <row r="564" s="242" customFormat="1" ht="12.75"/>
    <row r="565" s="242" customFormat="1" ht="12.75"/>
    <row r="566" s="242" customFormat="1" ht="12.75"/>
    <row r="567" s="242" customFormat="1" ht="12.75"/>
    <row r="568" s="242" customFormat="1" ht="12.75"/>
    <row r="569" s="242" customFormat="1" ht="12.75"/>
    <row r="570" s="242" customFormat="1" ht="12.75"/>
    <row r="571" s="242" customFormat="1" ht="12.75"/>
    <row r="572" s="242" customFormat="1" ht="12.75"/>
    <row r="573" s="242" customFormat="1" ht="12.75"/>
    <row r="574" s="242" customFormat="1" ht="12.75"/>
    <row r="575" s="242" customFormat="1" ht="12.75"/>
    <row r="576" s="242" customFormat="1" ht="12.75"/>
    <row r="577" s="242" customFormat="1" ht="12.75"/>
    <row r="578" s="242" customFormat="1" ht="12.75"/>
    <row r="579" s="242" customFormat="1" ht="12.75"/>
    <row r="580" s="242" customFormat="1" ht="12.75"/>
    <row r="581" s="242" customFormat="1" ht="12.75"/>
    <row r="582" s="242" customFormat="1" ht="12.75"/>
    <row r="583" s="242" customFormat="1" ht="12.75"/>
    <row r="584" s="242" customFormat="1" ht="12.75"/>
    <row r="585" s="242" customFormat="1" ht="12.75"/>
    <row r="586" s="242" customFormat="1" ht="12.75"/>
    <row r="587" s="242" customFormat="1" ht="12.75"/>
    <row r="588" s="242" customFormat="1" ht="12.75"/>
    <row r="589" s="242" customFormat="1" ht="12.75"/>
    <row r="590" s="242" customFormat="1" ht="12.75"/>
    <row r="591" s="242" customFormat="1" ht="12.75"/>
    <row r="592" s="242" customFormat="1" ht="12.75"/>
    <row r="593" s="242" customFormat="1" ht="12.75"/>
    <row r="594" s="242" customFormat="1" ht="12.75"/>
    <row r="595" s="242" customFormat="1" ht="12.75"/>
    <row r="596" s="242" customFormat="1" ht="12.75"/>
    <row r="597" s="242" customFormat="1" ht="12.75"/>
    <row r="598" s="242" customFormat="1" ht="12.75"/>
    <row r="599" s="242" customFormat="1" ht="12.75"/>
    <row r="600" s="242" customFormat="1" ht="12.75"/>
    <row r="601" s="242" customFormat="1" ht="12.75"/>
    <row r="602" s="242" customFormat="1" ht="12.75"/>
    <row r="603" s="242" customFormat="1" ht="12.75"/>
    <row r="604" s="242" customFormat="1" ht="12.75"/>
    <row r="605" s="242" customFormat="1" ht="12.75"/>
    <row r="606" s="242" customFormat="1" ht="12.75"/>
    <row r="607" s="242" customFormat="1" ht="12.75"/>
    <row r="608" s="242" customFormat="1" ht="12.75"/>
    <row r="609" s="242" customFormat="1" ht="12.75"/>
    <row r="610" s="242" customFormat="1" ht="12.75"/>
    <row r="611" s="242" customFormat="1" ht="12.75"/>
    <row r="612" s="242" customFormat="1" ht="12.75"/>
    <row r="613" s="242" customFormat="1" ht="12.75"/>
    <row r="614" s="242" customFormat="1" ht="12.75"/>
    <row r="615" s="242" customFormat="1" ht="12.75"/>
    <row r="616" s="242" customFormat="1" ht="12.75"/>
    <row r="617" s="242" customFormat="1" ht="12.75"/>
    <row r="618" s="242" customFormat="1" ht="12.75"/>
    <row r="619" s="242" customFormat="1" ht="12.75"/>
    <row r="620" s="242" customFormat="1" ht="12.75"/>
    <row r="621" s="242" customFormat="1" ht="12.75"/>
    <row r="622" s="242" customFormat="1" ht="12.75"/>
    <row r="623" s="242" customFormat="1" ht="12.75"/>
    <row r="624" s="242" customFormat="1" ht="12.75"/>
    <row r="625" s="242" customFormat="1" ht="12.75"/>
    <row r="626" s="242" customFormat="1" ht="12.75"/>
    <row r="627" s="242" customFormat="1" ht="12.75"/>
    <row r="628" s="242" customFormat="1" ht="12.75"/>
    <row r="629" s="242" customFormat="1" ht="12.75"/>
    <row r="630" s="242" customFormat="1" ht="12.75"/>
    <row r="631" s="242" customFormat="1" ht="12.75"/>
    <row r="632" s="242" customFormat="1" ht="12.75"/>
    <row r="633" s="242" customFormat="1" ht="12.75"/>
    <row r="634" s="242" customFormat="1" ht="12.75"/>
    <row r="635" s="242" customFormat="1" ht="12.75"/>
    <row r="636" s="242" customFormat="1" ht="12.75"/>
    <row r="637" s="242" customFormat="1" ht="12.75"/>
    <row r="638" s="242" customFormat="1" ht="12.75"/>
    <row r="639" s="242" customFormat="1" ht="12.75"/>
    <row r="640" s="242" customFormat="1" ht="12.75"/>
    <row r="641" s="242" customFormat="1" ht="12.75"/>
    <row r="642" s="242" customFormat="1" ht="12.75"/>
    <row r="643" s="242" customFormat="1" ht="12.75"/>
    <row r="644" s="242" customFormat="1" ht="12.75"/>
    <row r="645" s="242" customFormat="1" ht="12.75"/>
    <row r="646" s="242" customFormat="1" ht="12.75"/>
    <row r="647" s="242" customFormat="1" ht="12.75"/>
    <row r="648" s="242" customFormat="1" ht="12.75"/>
    <row r="649" s="242" customFormat="1" ht="12.75"/>
    <row r="650" s="242" customFormat="1" ht="12.75"/>
    <row r="651" s="242" customFormat="1" ht="12.75"/>
    <row r="652" s="242" customFormat="1" ht="12.75"/>
    <row r="653" s="242" customFormat="1" ht="12.75"/>
    <row r="654" s="242" customFormat="1" ht="12.75"/>
    <row r="655" s="242" customFormat="1" ht="12.75"/>
    <row r="656" s="242" customFormat="1" ht="12.75"/>
    <row r="657" s="242" customFormat="1" ht="12.75"/>
    <row r="658" s="242" customFormat="1" ht="12.75"/>
    <row r="659" s="242" customFormat="1" ht="12.75"/>
    <row r="660" s="242" customFormat="1" ht="12.75"/>
    <row r="661" s="242" customFormat="1" ht="12.75"/>
    <row r="662" s="242" customFormat="1" ht="12.75"/>
    <row r="663" s="242" customFormat="1" ht="12.75"/>
    <row r="664" s="242" customFormat="1" ht="12.75"/>
    <row r="665" s="242" customFormat="1" ht="12.75"/>
    <row r="666" s="242" customFormat="1" ht="12.75"/>
    <row r="667" s="242" customFormat="1" ht="12.75"/>
    <row r="668" s="242" customFormat="1" ht="12.75"/>
    <row r="669" s="242" customFormat="1" ht="12.75"/>
    <row r="670" s="242" customFormat="1" ht="12.75"/>
    <row r="671" s="242" customFormat="1" ht="12.75"/>
    <row r="672" s="242" customFormat="1" ht="12.75"/>
    <row r="673" s="242" customFormat="1" ht="12.75"/>
    <row r="674" s="242" customFormat="1" ht="12.75"/>
    <row r="675" s="242" customFormat="1" ht="12.75"/>
    <row r="676" s="242" customFormat="1" ht="12.75"/>
    <row r="677" s="242" customFormat="1" ht="12.75"/>
    <row r="678" s="242" customFormat="1" ht="12.75"/>
    <row r="679" s="242" customFormat="1" ht="12.75"/>
    <row r="680" s="242" customFormat="1" ht="12.75"/>
    <row r="681" s="242" customFormat="1" ht="12.75"/>
    <row r="682" s="242" customFormat="1" ht="12.75"/>
    <row r="683" s="242" customFormat="1" ht="12.75"/>
    <row r="684" s="242" customFormat="1" ht="12.75"/>
    <row r="685" s="242" customFormat="1" ht="12.75"/>
    <row r="686" s="242" customFormat="1" ht="12.75"/>
    <row r="687" s="242" customFormat="1" ht="12.75"/>
    <row r="688" s="242" customFormat="1" ht="12.75"/>
    <row r="689" s="242" customFormat="1" ht="12.75"/>
    <row r="690" s="242" customFormat="1" ht="12.75"/>
    <row r="691" s="242" customFormat="1" ht="12.75"/>
    <row r="692" s="242" customFormat="1" ht="12.75"/>
    <row r="693" s="242" customFormat="1" ht="12.75"/>
    <row r="694" s="242" customFormat="1" ht="12.75"/>
    <row r="695" s="242" customFormat="1" ht="12.75"/>
    <row r="696" s="242" customFormat="1" ht="12.75"/>
    <row r="697" s="242" customFormat="1" ht="12.75"/>
    <row r="698" s="242" customFormat="1" ht="12.75"/>
    <row r="699" s="242" customFormat="1" ht="12.75"/>
    <row r="700" s="242" customFormat="1" ht="12.75"/>
    <row r="701" s="242" customFormat="1" ht="12.75"/>
    <row r="702" s="242" customFormat="1" ht="12.75"/>
    <row r="703" s="242" customFormat="1" ht="12.75"/>
    <row r="704" s="242" customFormat="1" ht="12.75"/>
    <row r="705" s="242" customFormat="1" ht="12.75"/>
    <row r="706" s="242" customFormat="1" ht="12.75"/>
    <row r="707" s="242" customFormat="1" ht="12.75"/>
    <row r="708" s="242" customFormat="1" ht="12.75"/>
    <row r="709" s="242" customFormat="1" ht="12.75"/>
    <row r="710" s="242" customFormat="1" ht="12.75"/>
    <row r="711" s="242" customFormat="1" ht="12.75"/>
    <row r="712" s="242" customFormat="1" ht="12.75"/>
    <row r="713" s="242" customFormat="1" ht="12.75"/>
    <row r="714" s="242" customFormat="1" ht="12.75"/>
    <row r="715" s="242" customFormat="1" ht="12.75"/>
    <row r="716" s="242" customFormat="1" ht="12.75"/>
    <row r="717" s="242" customFormat="1" ht="12.75"/>
    <row r="718" s="242" customFormat="1" ht="12.75"/>
    <row r="719" s="242" customFormat="1" ht="12.75"/>
    <row r="720" s="242" customFormat="1" ht="12.75"/>
    <row r="721" s="242" customFormat="1" ht="12.75"/>
    <row r="722" s="242" customFormat="1" ht="12.75"/>
    <row r="723" s="242" customFormat="1" ht="12.75"/>
    <row r="724" s="242" customFormat="1" ht="12.75"/>
    <row r="725" s="242" customFormat="1" ht="12.75"/>
    <row r="726" s="242" customFormat="1" ht="12.75"/>
    <row r="727" s="242" customFormat="1" ht="12.75"/>
    <row r="728" s="242" customFormat="1" ht="12.75"/>
    <row r="729" s="242" customFormat="1" ht="12.75"/>
    <row r="730" s="242" customFormat="1" ht="12.75"/>
    <row r="731" s="242" customFormat="1" ht="12.75"/>
    <row r="732" s="242" customFormat="1" ht="12.75"/>
    <row r="733" s="242" customFormat="1" ht="12.75"/>
    <row r="734" s="242" customFormat="1" ht="12.75"/>
    <row r="735" s="242" customFormat="1" ht="12.75"/>
    <row r="736" s="242" customFormat="1" ht="12.75"/>
    <row r="737" s="242" customFormat="1" ht="12.75"/>
    <row r="738" s="242" customFormat="1" ht="12.75"/>
    <row r="739" s="242" customFormat="1" ht="12.75"/>
    <row r="740" s="242" customFormat="1" ht="12.75"/>
    <row r="741" s="242" customFormat="1" ht="12.75"/>
    <row r="742" s="242" customFormat="1" ht="12.75"/>
    <row r="743" s="242" customFormat="1" ht="12.75"/>
    <row r="744" s="242" customFormat="1" ht="12.75"/>
    <row r="745" s="242" customFormat="1" ht="12.75"/>
    <row r="746" s="242" customFormat="1" ht="12.75"/>
    <row r="747" s="242" customFormat="1" ht="12.75"/>
    <row r="748" s="242" customFormat="1" ht="12.75"/>
    <row r="749" s="242" customFormat="1" ht="12.75"/>
    <row r="750" s="242" customFormat="1" ht="12.75"/>
    <row r="751" s="242" customFormat="1" ht="12.75"/>
    <row r="752" s="242" customFormat="1" ht="12.75"/>
    <row r="753" s="242" customFormat="1" ht="12.75"/>
    <row r="754" s="242" customFormat="1" ht="12.75"/>
    <row r="755" s="242" customFormat="1" ht="12.75"/>
    <row r="756" s="242" customFormat="1" ht="12.75"/>
    <row r="757" s="242" customFormat="1" ht="12.75"/>
    <row r="758" s="242" customFormat="1" ht="12.75"/>
    <row r="759" s="242" customFormat="1" ht="12.75"/>
    <row r="760" s="242" customFormat="1" ht="12.75"/>
    <row r="761" s="242" customFormat="1" ht="12.75"/>
    <row r="762" s="242" customFormat="1" ht="12.75"/>
    <row r="763" s="242" customFormat="1" ht="12.75"/>
    <row r="764" s="242" customFormat="1" ht="12.75"/>
    <row r="765" s="242" customFormat="1" ht="12.75"/>
    <row r="766" s="242" customFormat="1" ht="12.75"/>
    <row r="767" s="242" customFormat="1" ht="12.75"/>
    <row r="768" s="242" customFormat="1" ht="12.75"/>
    <row r="769" s="242" customFormat="1" ht="12.75"/>
    <row r="770" s="242" customFormat="1" ht="12.75"/>
    <row r="771" s="242" customFormat="1" ht="12.75"/>
    <row r="772" s="242" customFormat="1" ht="12.75"/>
    <row r="773" s="242" customFormat="1" ht="12.75"/>
    <row r="774" s="242" customFormat="1" ht="12.75"/>
    <row r="775" s="242" customFormat="1" ht="12.75"/>
    <row r="776" s="242" customFormat="1" ht="12.75"/>
    <row r="777" s="242" customFormat="1" ht="12.75"/>
    <row r="778" s="242" customFormat="1" ht="12.75"/>
    <row r="779" s="242" customFormat="1" ht="12.75"/>
    <row r="780" s="242" customFormat="1" ht="12.75"/>
    <row r="781" s="242" customFormat="1" ht="12.75"/>
    <row r="782" s="242" customFormat="1" ht="12.75"/>
    <row r="783" s="242" customFormat="1" ht="12.75"/>
    <row r="784" s="242" customFormat="1" ht="12.75"/>
    <row r="785" s="242" customFormat="1" ht="12.75"/>
    <row r="786" s="242" customFormat="1" ht="12.75"/>
    <row r="787" s="242" customFormat="1" ht="12.75"/>
    <row r="788" s="242" customFormat="1" ht="12.75"/>
    <row r="789" s="242" customFormat="1" ht="12.75"/>
    <row r="790" s="242" customFormat="1" ht="12.75"/>
    <row r="791" s="242" customFormat="1" ht="12.75"/>
    <row r="792" s="242" customFormat="1" ht="12.75"/>
    <row r="793" s="242" customFormat="1" ht="12.75"/>
    <row r="794" s="242" customFormat="1" ht="12.75"/>
    <row r="795" s="242" customFormat="1" ht="12.75"/>
    <row r="796" s="242" customFormat="1" ht="12.75"/>
    <row r="797" s="242" customFormat="1" ht="12.75"/>
    <row r="798" s="242" customFormat="1" ht="12.75"/>
    <row r="799" s="242" customFormat="1" ht="12.75"/>
    <row r="800" s="242" customFormat="1" ht="12.75"/>
    <row r="801" s="242" customFormat="1" ht="12.75"/>
    <row r="802" s="242" customFormat="1" ht="12.75"/>
    <row r="803" s="242" customFormat="1" ht="12.75"/>
    <row r="804" s="242" customFormat="1" ht="12.75"/>
    <row r="805" s="242" customFormat="1" ht="12.75"/>
    <row r="806" s="242" customFormat="1" ht="12.75"/>
    <row r="807" s="242" customFormat="1" ht="12.75"/>
    <row r="808" s="242" customFormat="1" ht="12.75"/>
    <row r="809" s="242" customFormat="1" ht="12.75"/>
    <row r="810" s="242" customFormat="1" ht="12.75"/>
    <row r="811" s="242" customFormat="1" ht="12.75"/>
    <row r="812" s="242" customFormat="1" ht="12.75"/>
    <row r="813" s="242" customFormat="1" ht="12.75"/>
    <row r="814" s="242" customFormat="1" ht="12.75"/>
    <row r="815" s="242" customFormat="1" ht="12.75"/>
    <row r="816" s="242" customFormat="1" ht="12.75"/>
    <row r="817" s="242" customFormat="1" ht="12.75"/>
    <row r="818" s="242" customFormat="1" ht="12.75"/>
    <row r="819" s="242" customFormat="1" ht="12.75"/>
    <row r="820" s="242" customFormat="1" ht="12.75"/>
    <row r="821" s="242" customFormat="1" ht="12.75"/>
    <row r="822" s="242" customFormat="1" ht="12.75"/>
    <row r="823" s="242" customFormat="1" ht="12.75"/>
    <row r="824" s="242" customFormat="1" ht="12.75"/>
    <row r="825" s="242" customFormat="1" ht="12.75"/>
    <row r="826" s="242" customFormat="1" ht="12.75"/>
    <row r="827" s="242" customFormat="1" ht="12.75"/>
    <row r="828" s="242" customFormat="1" ht="12.75"/>
    <row r="829" s="242" customFormat="1" ht="12.75"/>
    <row r="830" s="242" customFormat="1" ht="12.75"/>
    <row r="831" s="242" customFormat="1" ht="12.75"/>
    <row r="832" s="242" customFormat="1" ht="12.75"/>
    <row r="833" s="242" customFormat="1" ht="12.75"/>
    <row r="834" s="242" customFormat="1" ht="12.75"/>
    <row r="835" s="242" customFormat="1" ht="12.75"/>
    <row r="836" s="242" customFormat="1" ht="12.75"/>
    <row r="837" s="242" customFormat="1" ht="12.75"/>
    <row r="838" s="242" customFormat="1" ht="12.75"/>
    <row r="839" s="242" customFormat="1" ht="12.75"/>
    <row r="840" s="242" customFormat="1" ht="12.75"/>
    <row r="841" s="242" customFormat="1" ht="12.75"/>
    <row r="842" s="242" customFormat="1" ht="12.75"/>
    <row r="843" s="242" customFormat="1" ht="12.75"/>
    <row r="844" s="242" customFormat="1" ht="12.75"/>
    <row r="845" s="242" customFormat="1" ht="12.75"/>
    <row r="846" s="242" customFormat="1" ht="12.75"/>
    <row r="847" s="242" customFormat="1" ht="12.75"/>
    <row r="848" s="242" customFormat="1" ht="12.75"/>
    <row r="849" s="242" customFormat="1" ht="12.75"/>
    <row r="850" s="242" customFormat="1" ht="12.75"/>
    <row r="851" s="242" customFormat="1" ht="12.75"/>
    <row r="852" s="242" customFormat="1" ht="12.75"/>
    <row r="853" s="242" customFormat="1" ht="12.75"/>
    <row r="854" s="242" customFormat="1" ht="12.75"/>
    <row r="855" s="242" customFormat="1" ht="12.75"/>
    <row r="856" s="242" customFormat="1" ht="12.75"/>
    <row r="857" s="242" customFormat="1" ht="12.75"/>
    <row r="858" s="242" customFormat="1" ht="12.75"/>
    <row r="859" s="242" customFormat="1" ht="12.75"/>
    <row r="860" s="242" customFormat="1" ht="12.75"/>
    <row r="861" s="242" customFormat="1" ht="12.75"/>
    <row r="862" s="242" customFormat="1" ht="12.75"/>
    <row r="863" s="242" customFormat="1" ht="12.75"/>
    <row r="864" s="242" customFormat="1" ht="12.75"/>
    <row r="865" s="242" customFormat="1" ht="12.75"/>
    <row r="866" s="242" customFormat="1" ht="12.75"/>
    <row r="867" s="242" customFormat="1" ht="12.75"/>
    <row r="868" s="242" customFormat="1" ht="12.75"/>
    <row r="869" s="242" customFormat="1" ht="12.75"/>
    <row r="870" s="242" customFormat="1" ht="12.75"/>
    <row r="871" s="242" customFormat="1" ht="12.75"/>
    <row r="872" s="242" customFormat="1" ht="12.75"/>
    <row r="873" s="242" customFormat="1" ht="12.75"/>
    <row r="874" s="242" customFormat="1" ht="12.75"/>
    <row r="875" s="242" customFormat="1" ht="12.75"/>
    <row r="876" s="242" customFormat="1" ht="12.75"/>
    <row r="877" s="242" customFormat="1" ht="12.75"/>
    <row r="878" s="242" customFormat="1" ht="12.75"/>
    <row r="879" s="242" customFormat="1" ht="12.75"/>
    <row r="880" s="242" customFormat="1" ht="12.75"/>
    <row r="881" s="242" customFormat="1" ht="12.75"/>
    <row r="882" s="242" customFormat="1" ht="12.75"/>
    <row r="883" s="242" customFormat="1" ht="12.75"/>
    <row r="884" s="242" customFormat="1" ht="12.75"/>
    <row r="885" s="242" customFormat="1" ht="12.75"/>
    <row r="886" s="242" customFormat="1" ht="12.75"/>
    <row r="887" s="242" customFormat="1" ht="12.75"/>
    <row r="888" s="242" customFormat="1" ht="12.75"/>
    <row r="889" s="242" customFormat="1" ht="12.75"/>
    <row r="890" s="242" customFormat="1" ht="12.75"/>
    <row r="891" s="242" customFormat="1" ht="12.75"/>
    <row r="892" s="242" customFormat="1" ht="12.75"/>
    <row r="893" s="242" customFormat="1" ht="12.75"/>
    <row r="894" s="242" customFormat="1" ht="12.75"/>
    <row r="895" s="242" customFormat="1" ht="12.75"/>
    <row r="896" s="242" customFormat="1" ht="12.75"/>
    <row r="897" s="242" customFormat="1" ht="12.75"/>
    <row r="898" s="242" customFormat="1" ht="12.75"/>
    <row r="899" s="242" customFormat="1" ht="12.75"/>
    <row r="900" s="242" customFormat="1" ht="12.75"/>
    <row r="901" s="242" customFormat="1" ht="12.75"/>
    <row r="902" s="242" customFormat="1" ht="12.75"/>
    <row r="903" s="242" customFormat="1" ht="12.75"/>
    <row r="904" s="242" customFormat="1" ht="12.75"/>
    <row r="905" s="242" customFormat="1" ht="12.75"/>
    <row r="906" s="242" customFormat="1" ht="12.75"/>
    <row r="907" s="242" customFormat="1" ht="12.75"/>
    <row r="908" s="242" customFormat="1" ht="12.75"/>
    <row r="909" s="242" customFormat="1" ht="12.75"/>
    <row r="910" s="242" customFormat="1" ht="12.75"/>
    <row r="911" s="242" customFormat="1" ht="12.75"/>
    <row r="912" s="242" customFormat="1" ht="12.75"/>
    <row r="913" s="242" customFormat="1" ht="12.75"/>
    <row r="914" s="242" customFormat="1" ht="12.75"/>
    <row r="915" s="242" customFormat="1" ht="12.75"/>
    <row r="916" s="242" customFormat="1" ht="12.75"/>
    <row r="917" s="242" customFormat="1" ht="12.75"/>
    <row r="918" s="242" customFormat="1" ht="12.75"/>
    <row r="919" s="242" customFormat="1" ht="12.75"/>
    <row r="920" s="242" customFormat="1" ht="12.75"/>
    <row r="921" s="242" customFormat="1" ht="12.75"/>
    <row r="922" s="242" customFormat="1" ht="12.75"/>
    <row r="923" s="242" customFormat="1" ht="12.75"/>
    <row r="924" s="242" customFormat="1" ht="12.75"/>
    <row r="925" s="242" customFormat="1" ht="12.75"/>
    <row r="926" s="242" customFormat="1" ht="12.75"/>
    <row r="927" s="242" customFormat="1" ht="12.75"/>
    <row r="928" s="242" customFormat="1" ht="12.75"/>
    <row r="929" s="242" customFormat="1" ht="12.75"/>
    <row r="930" s="242" customFormat="1" ht="12.75"/>
    <row r="931" s="242" customFormat="1" ht="12.75"/>
    <row r="932" s="242" customFormat="1" ht="12.75"/>
    <row r="933" s="242" customFormat="1" ht="12.75"/>
    <row r="934" s="242" customFormat="1" ht="12.75"/>
    <row r="935" s="242" customFormat="1" ht="12.75"/>
    <row r="936" s="242" customFormat="1" ht="12.75"/>
    <row r="937" s="242" customFormat="1" ht="12.75"/>
    <row r="938" s="242" customFormat="1" ht="12.75"/>
    <row r="939" s="242" customFormat="1" ht="12.75"/>
    <row r="940" s="242" customFormat="1" ht="12.75"/>
    <row r="941" s="242" customFormat="1" ht="12.75"/>
    <row r="942" s="242" customFormat="1" ht="12.75"/>
    <row r="943" s="242" customFormat="1" ht="12.75"/>
    <row r="944" s="242" customFormat="1" ht="12.75"/>
    <row r="945" s="242" customFormat="1" ht="12.75"/>
    <row r="946" s="242" customFormat="1" ht="12.75"/>
    <row r="947" s="242" customFormat="1" ht="12.75"/>
    <row r="948" s="242" customFormat="1" ht="12.75"/>
    <row r="949" s="242" customFormat="1" ht="12.75"/>
    <row r="950" s="242" customFormat="1" ht="12.75"/>
    <row r="951" s="242" customFormat="1" ht="12.75"/>
    <row r="952" s="242" customFormat="1" ht="12.75"/>
    <row r="953" s="242" customFormat="1" ht="12.75"/>
    <row r="954" s="242" customFormat="1" ht="12.75"/>
    <row r="955" s="242" customFormat="1" ht="12.75"/>
    <row r="956" s="242" customFormat="1" ht="12.75"/>
    <row r="957" s="242" customFormat="1" ht="12.75"/>
    <row r="958" s="242" customFormat="1" ht="12.75"/>
    <row r="959" s="242" customFormat="1" ht="12.75"/>
    <row r="960" s="242" customFormat="1" ht="12.75"/>
    <row r="961" s="242" customFormat="1" ht="12.75"/>
    <row r="962" s="242" customFormat="1" ht="12.75"/>
    <row r="963" s="242" customFormat="1" ht="12.75"/>
    <row r="964" s="242" customFormat="1" ht="12.75"/>
    <row r="965" s="242" customFormat="1" ht="12.75"/>
    <row r="966" s="242" customFormat="1" ht="12.75"/>
    <row r="967" s="242" customFormat="1" ht="12.75"/>
    <row r="968" s="242" customFormat="1" ht="12.75"/>
    <row r="969" s="242" customFormat="1" ht="12.75"/>
    <row r="970" s="242" customFormat="1" ht="12.75"/>
    <row r="971" s="242" customFormat="1" ht="12.75"/>
    <row r="972" s="242" customFormat="1" ht="12.75"/>
    <row r="973" s="242" customFormat="1" ht="12.75"/>
    <row r="974" s="242" customFormat="1" ht="12.75"/>
    <row r="975" s="242" customFormat="1" ht="12.75"/>
    <row r="976" s="242" customFormat="1" ht="12.75"/>
    <row r="977" s="242" customFormat="1" ht="12.75"/>
    <row r="978" s="242" customFormat="1" ht="12.75"/>
    <row r="979" s="242" customFormat="1" ht="12.75"/>
    <row r="980" s="242" customFormat="1" ht="12.75"/>
    <row r="981" s="242" customFormat="1" ht="12.75"/>
    <row r="982" s="242" customFormat="1" ht="12.75"/>
    <row r="983" s="242" customFormat="1" ht="12.75"/>
    <row r="984" s="242" customFormat="1" ht="12.75"/>
    <row r="985" s="242" customFormat="1" ht="12.75"/>
    <row r="986" s="242" customFormat="1" ht="12.75"/>
    <row r="987" s="242" customFormat="1" ht="12.75"/>
    <row r="988" s="242" customFormat="1" ht="12.75"/>
    <row r="989" s="242" customFormat="1" ht="12.75"/>
    <row r="990" s="242" customFormat="1" ht="12.75"/>
    <row r="991" s="242" customFormat="1" ht="12.75"/>
    <row r="992" s="242" customFormat="1" ht="12.75"/>
    <row r="993" s="242" customFormat="1" ht="12.75"/>
    <row r="994" s="242" customFormat="1" ht="12.75"/>
    <row r="995" s="242" customFormat="1" ht="12.75"/>
    <row r="996" s="242" customFormat="1" ht="12.75"/>
    <row r="997" s="242" customFormat="1" ht="12.75"/>
    <row r="998" s="242" customFormat="1" ht="12.75"/>
    <row r="999" s="242" customFormat="1" ht="12.75"/>
    <row r="1000" s="242" customFormat="1" ht="12.75"/>
    <row r="1001" s="242" customFormat="1" ht="12.75"/>
    <row r="1002" s="242" customFormat="1" ht="12.75"/>
    <row r="1003" s="242" customFormat="1" ht="12.75"/>
    <row r="1004" s="242" customFormat="1" ht="12.75"/>
    <row r="1005" s="242" customFormat="1" ht="12.75"/>
    <row r="1006" s="242" customFormat="1" ht="12.75"/>
    <row r="1007" s="242" customFormat="1" ht="12.75"/>
    <row r="1008" s="242" customFormat="1" ht="12.75"/>
    <row r="1009" s="242" customFormat="1" ht="12.75"/>
    <row r="1010" s="242" customFormat="1" ht="12.75"/>
    <row r="1011" s="242" customFormat="1" ht="12.75"/>
    <row r="1012" s="242" customFormat="1" ht="12.75"/>
    <row r="1013" s="242" customFormat="1" ht="12.75"/>
    <row r="1014" s="242" customFormat="1" ht="12.75"/>
    <row r="1015" s="242" customFormat="1" ht="12.75"/>
    <row r="1016" s="242" customFormat="1" ht="12.75"/>
    <row r="1017" s="242" customFormat="1" ht="12.75"/>
    <row r="1018" s="242" customFormat="1" ht="12.75"/>
    <row r="1019" s="242" customFormat="1" ht="12.75"/>
    <row r="1020" s="242" customFormat="1" ht="12.75"/>
    <row r="1021" s="242" customFormat="1" ht="12.75"/>
    <row r="1022" s="242" customFormat="1" ht="12.75"/>
    <row r="1023" s="242" customFormat="1" ht="12.75"/>
    <row r="1024" s="242" customFormat="1" ht="12.75"/>
    <row r="1025" s="242" customFormat="1" ht="12.75"/>
    <row r="1026" s="242" customFormat="1" ht="12.75"/>
    <row r="1027" s="242" customFormat="1" ht="12.75"/>
    <row r="1028" s="242" customFormat="1" ht="12.75"/>
    <row r="1029" s="242" customFormat="1" ht="12.75"/>
    <row r="1030" s="242" customFormat="1" ht="12.75"/>
    <row r="1031" s="242" customFormat="1" ht="12.75"/>
    <row r="1032" s="242" customFormat="1" ht="12.75"/>
    <row r="1033" s="242" customFormat="1" ht="12.75"/>
    <row r="1034" s="242" customFormat="1" ht="12.75"/>
    <row r="1035" s="242" customFormat="1" ht="12.75"/>
    <row r="1036" s="242" customFormat="1" ht="12.75"/>
    <row r="1037" s="242" customFormat="1" ht="12.75"/>
    <row r="1038" s="242" customFormat="1" ht="12.75"/>
    <row r="1039" s="242" customFormat="1" ht="12.75"/>
    <row r="1040" s="242" customFormat="1" ht="12.75"/>
    <row r="1041" s="242" customFormat="1" ht="12.75"/>
    <row r="1042" s="242" customFormat="1" ht="12.75"/>
    <row r="1043" s="242" customFormat="1" ht="12.75"/>
    <row r="1044" s="242" customFormat="1" ht="12.75"/>
    <row r="1045" s="242" customFormat="1" ht="12.75"/>
    <row r="1046" s="242" customFormat="1" ht="12.75"/>
    <row r="1047" s="242" customFormat="1" ht="12.75"/>
    <row r="1048" s="242" customFormat="1" ht="12.75"/>
    <row r="1049" s="242" customFormat="1" ht="12.75"/>
    <row r="1050" s="242" customFormat="1" ht="12.75"/>
    <row r="1051" s="242" customFormat="1" ht="12.75"/>
    <row r="1052" s="242" customFormat="1" ht="12.75"/>
    <row r="1053" s="242" customFormat="1" ht="12.75"/>
    <row r="1054" s="242" customFormat="1" ht="12.75"/>
    <row r="1055" s="242" customFormat="1" ht="12.75"/>
    <row r="1056" s="242" customFormat="1" ht="12.75"/>
    <row r="1057" s="242" customFormat="1" ht="12.75"/>
    <row r="1058" s="242" customFormat="1" ht="12.75"/>
    <row r="1059" s="242" customFormat="1" ht="12.75"/>
    <row r="1060" s="242" customFormat="1" ht="12.75"/>
    <row r="1061" s="242" customFormat="1" ht="12.75"/>
    <row r="1062" s="242" customFormat="1" ht="12.75"/>
    <row r="1063" s="242" customFormat="1" ht="12.75"/>
    <row r="1064" s="242" customFormat="1" ht="12.75"/>
    <row r="1065" s="242" customFormat="1" ht="12.75"/>
    <row r="1066" s="242" customFormat="1" ht="12.75"/>
    <row r="1067" s="242" customFormat="1" ht="12.75"/>
    <row r="1068" s="242" customFormat="1" ht="12.75"/>
    <row r="1069" s="242" customFormat="1" ht="12.75"/>
    <row r="1070" s="242" customFormat="1" ht="12.75"/>
    <row r="1071" s="242" customFormat="1" ht="12.75"/>
    <row r="1072" s="242" customFormat="1" ht="12.75"/>
    <row r="1073" s="242" customFormat="1" ht="12.75"/>
    <row r="1074" s="242" customFormat="1" ht="12.75"/>
    <row r="1075" s="242" customFormat="1" ht="12.75"/>
    <row r="1076" s="242" customFormat="1" ht="12.75"/>
    <row r="1077" s="242" customFormat="1" ht="12.75"/>
    <row r="1078" s="242" customFormat="1" ht="12.75"/>
    <row r="1079" s="242" customFormat="1" ht="12.75"/>
    <row r="1080" s="242" customFormat="1" ht="12.75"/>
    <row r="1081" s="242" customFormat="1" ht="12.75"/>
    <row r="1082" s="242" customFormat="1" ht="12.75"/>
    <row r="1083" s="242" customFormat="1" ht="12.75"/>
    <row r="1084" s="242" customFormat="1" ht="12.75"/>
    <row r="1085" s="242" customFormat="1" ht="12.75"/>
    <row r="1086" s="242" customFormat="1" ht="12.75"/>
    <row r="1087" s="242" customFormat="1" ht="12.75"/>
    <row r="1088" s="242" customFormat="1" ht="12.75"/>
    <row r="1089" s="242" customFormat="1" ht="12.75"/>
    <row r="1090" s="242" customFormat="1" ht="12.75"/>
    <row r="1091" s="242" customFormat="1" ht="12.75"/>
    <row r="1092" s="242" customFormat="1" ht="12.75"/>
    <row r="1093" s="242" customFormat="1" ht="12.75"/>
    <row r="1094" s="242" customFormat="1" ht="12.75"/>
    <row r="1095" s="242" customFormat="1" ht="12.75"/>
    <row r="1096" s="242" customFormat="1" ht="12.75"/>
    <row r="1097" s="242" customFormat="1" ht="12.75"/>
    <row r="1098" s="242" customFormat="1" ht="12.75"/>
    <row r="1099" s="242" customFormat="1" ht="12.75"/>
    <row r="1100" s="242" customFormat="1" ht="12.75"/>
    <row r="1101" s="242" customFormat="1" ht="12.75"/>
    <row r="1102" s="242" customFormat="1" ht="12.75"/>
    <row r="1103" s="242" customFormat="1" ht="12.75"/>
    <row r="1104" s="242" customFormat="1" ht="12.75"/>
    <row r="1105" s="242" customFormat="1" ht="12.75"/>
    <row r="1106" s="242" customFormat="1" ht="12.75"/>
    <row r="1107" s="242" customFormat="1" ht="12.75"/>
    <row r="1108" s="242" customFormat="1" ht="12.75"/>
    <row r="1109" s="242" customFormat="1" ht="12.75"/>
    <row r="1110" s="242" customFormat="1" ht="12.75"/>
    <row r="1111" s="242" customFormat="1" ht="12.75"/>
    <row r="1112" s="242" customFormat="1" ht="12.75"/>
    <row r="1113" s="242" customFormat="1" ht="12.75"/>
    <row r="1114" s="242" customFormat="1" ht="12.75"/>
    <row r="1115" s="242" customFormat="1" ht="12.75"/>
    <row r="1116" s="242" customFormat="1" ht="12.75"/>
    <row r="1117" s="242" customFormat="1" ht="12.75"/>
    <row r="1118" s="242" customFormat="1" ht="12.75"/>
    <row r="1119" s="242" customFormat="1" ht="12.75"/>
    <row r="1120" s="242" customFormat="1" ht="12.75"/>
    <row r="1121" s="242" customFormat="1" ht="12.75"/>
    <row r="1122" s="242" customFormat="1" ht="12.75"/>
    <row r="1123" s="242" customFormat="1" ht="12.75"/>
    <row r="1124" s="242" customFormat="1" ht="12.75"/>
    <row r="1125" s="242" customFormat="1" ht="12.75"/>
    <row r="1126" s="242" customFormat="1" ht="12.75"/>
    <row r="1127" s="242" customFormat="1" ht="12.75"/>
    <row r="1128" s="242" customFormat="1" ht="12.75"/>
    <row r="1129" s="242" customFormat="1" ht="12.75"/>
    <row r="1130" s="242" customFormat="1" ht="12.75"/>
    <row r="1131" s="242" customFormat="1" ht="12.75"/>
    <row r="1132" s="242" customFormat="1" ht="12.75"/>
    <row r="1133" s="242" customFormat="1" ht="12.75"/>
    <row r="1134" s="242" customFormat="1" ht="12.75"/>
    <row r="1135" s="242" customFormat="1" ht="12.75"/>
    <row r="1136" s="242" customFormat="1" ht="12.75"/>
    <row r="1137" s="242" customFormat="1" ht="12.75"/>
    <row r="1138" s="242" customFormat="1" ht="12.75"/>
    <row r="1139" s="242" customFormat="1" ht="12.75"/>
    <row r="1140" s="242" customFormat="1" ht="12.75"/>
    <row r="1141" s="242" customFormat="1" ht="12.75"/>
    <row r="1142" s="242" customFormat="1" ht="12.75"/>
    <row r="1143" s="242" customFormat="1" ht="12.75"/>
    <row r="1144" s="242" customFormat="1" ht="12.75"/>
    <row r="1145" s="242" customFormat="1" ht="12.75"/>
    <row r="1146" s="242" customFormat="1" ht="12.75"/>
    <row r="1147" s="242" customFormat="1" ht="12.75"/>
    <row r="1148" s="242" customFormat="1" ht="12.75"/>
    <row r="1149" s="242" customFormat="1" ht="12.75"/>
    <row r="1150" s="242" customFormat="1" ht="12.75"/>
    <row r="1151" s="242" customFormat="1" ht="12.75"/>
    <row r="1152" s="242" customFormat="1" ht="12.75"/>
    <row r="1153" s="242" customFormat="1" ht="12.75"/>
    <row r="1154" s="242" customFormat="1" ht="12.75"/>
    <row r="1155" s="242" customFormat="1" ht="12.75"/>
    <row r="1156" s="242" customFormat="1" ht="12.75"/>
    <row r="1157" s="242" customFormat="1" ht="12.75"/>
    <row r="1158" s="242" customFormat="1" ht="12.75"/>
    <row r="1159" s="242" customFormat="1" ht="12.75"/>
    <row r="1160" s="242" customFormat="1" ht="12.75"/>
    <row r="1161" s="242" customFormat="1" ht="12.75"/>
    <row r="1162" s="242" customFormat="1" ht="12.75"/>
    <row r="1163" s="242" customFormat="1" ht="12.75"/>
    <row r="1164" s="242" customFormat="1" ht="12.75"/>
    <row r="1165" s="242" customFormat="1" ht="12.75"/>
    <row r="1166" s="242" customFormat="1" ht="12.75"/>
    <row r="1167" s="242" customFormat="1" ht="12.75"/>
    <row r="1168" s="242" customFormat="1" ht="12.75"/>
    <row r="1169" s="242" customFormat="1" ht="12.75"/>
    <row r="1170" s="242" customFormat="1" ht="12.75"/>
    <row r="1171" s="242" customFormat="1" ht="12.75"/>
    <row r="1172" s="242" customFormat="1" ht="12.75"/>
    <row r="1173" s="242" customFormat="1" ht="12.75"/>
    <row r="1174" s="242" customFormat="1" ht="12.75"/>
    <row r="1175" s="242" customFormat="1" ht="12.75"/>
    <row r="1176" s="242" customFormat="1" ht="12.75"/>
    <row r="1177" s="242" customFormat="1" ht="12.75"/>
    <row r="1178" s="242" customFormat="1" ht="12.75"/>
    <row r="1179" s="242" customFormat="1" ht="12.75"/>
    <row r="1180" s="242" customFormat="1" ht="12.75"/>
    <row r="1181" s="242" customFormat="1" ht="12.75"/>
    <row r="1182" s="242" customFormat="1" ht="12.75"/>
    <row r="1183" s="242" customFormat="1" ht="12.75"/>
    <row r="1184" s="242" customFormat="1" ht="12.75"/>
    <row r="1185" s="242" customFormat="1" ht="12.75"/>
    <row r="1186" s="242" customFormat="1" ht="12.75"/>
    <row r="1187" s="242" customFormat="1" ht="12.75"/>
    <row r="1188" s="242" customFormat="1" ht="12.75"/>
    <row r="1189" s="242" customFormat="1" ht="12.75"/>
    <row r="1190" s="242" customFormat="1" ht="12.75"/>
    <row r="1191" s="242" customFormat="1" ht="12.75"/>
    <row r="1192" s="242" customFormat="1" ht="12.75"/>
    <row r="1193" s="242" customFormat="1" ht="12.75"/>
    <row r="1194" s="242" customFormat="1" ht="12.75"/>
    <row r="1195" s="242" customFormat="1" ht="12.75"/>
    <row r="1196" s="242" customFormat="1" ht="12.75"/>
    <row r="1197" s="242" customFormat="1" ht="12.75"/>
    <row r="1198" s="242" customFormat="1" ht="12.75"/>
    <row r="1199" s="242" customFormat="1" ht="12.75"/>
    <row r="1200" s="242" customFormat="1" ht="12.75"/>
    <row r="1201" s="242" customFormat="1" ht="12.75"/>
    <row r="1202" s="242" customFormat="1" ht="12.75"/>
    <row r="1203" s="242" customFormat="1" ht="12.75"/>
    <row r="1204" s="242" customFormat="1" ht="12.75"/>
    <row r="1205" s="242" customFormat="1" ht="12.75"/>
    <row r="1206" s="242" customFormat="1" ht="12.75"/>
    <row r="1207" s="242" customFormat="1" ht="12.75"/>
    <row r="1208" s="242" customFormat="1" ht="12.75"/>
    <row r="1209" s="242" customFormat="1" ht="12.75"/>
    <row r="1210" s="242" customFormat="1" ht="12.75"/>
    <row r="1211" s="242" customFormat="1" ht="12.75"/>
    <row r="1212" s="242" customFormat="1" ht="12.75"/>
    <row r="1213" s="242" customFormat="1" ht="12.75"/>
    <row r="1214" s="242" customFormat="1" ht="12.75"/>
    <row r="1215" s="242" customFormat="1" ht="12.75"/>
    <row r="1216" s="242" customFormat="1" ht="12.75"/>
    <row r="1217" s="242" customFormat="1" ht="12.75"/>
    <row r="1218" s="242" customFormat="1" ht="12.75"/>
    <row r="1219" s="242" customFormat="1" ht="12.75"/>
    <row r="1220" s="242" customFormat="1" ht="12.75"/>
    <row r="1221" s="242" customFormat="1" ht="12.75"/>
    <row r="1222" s="242" customFormat="1" ht="12.75"/>
    <row r="1223" s="242" customFormat="1" ht="12.75"/>
    <row r="1224" s="242" customFormat="1" ht="12.75"/>
    <row r="1225" s="242" customFormat="1" ht="12.75"/>
    <row r="1226" s="242" customFormat="1" ht="12.75"/>
    <row r="1227" s="242" customFormat="1" ht="12.75"/>
    <row r="1228" s="242" customFormat="1" ht="12.75"/>
    <row r="1229" s="242" customFormat="1" ht="12.75"/>
    <row r="1230" s="242" customFormat="1" ht="12.75"/>
    <row r="1231" s="242" customFormat="1" ht="12.75"/>
    <row r="1232" s="242" customFormat="1" ht="12.75"/>
    <row r="1233" s="242" customFormat="1" ht="12.75"/>
    <row r="1234" s="242" customFormat="1" ht="12.75"/>
    <row r="1235" s="242" customFormat="1" ht="12.75"/>
    <row r="1236" s="242" customFormat="1" ht="12.75"/>
    <row r="1237" s="242" customFormat="1" ht="12.75"/>
    <row r="1238" s="242" customFormat="1" ht="12.75"/>
    <row r="1239" s="242" customFormat="1" ht="12.75"/>
    <row r="1240" s="242" customFormat="1" ht="12.75"/>
    <row r="1241" s="242" customFormat="1" ht="12.75"/>
    <row r="1242" s="242" customFormat="1" ht="12.75"/>
    <row r="1243" s="242" customFormat="1" ht="12.75"/>
    <row r="1244" s="242" customFormat="1" ht="12.75"/>
    <row r="1245" s="242" customFormat="1" ht="12.75"/>
    <row r="1246" s="242" customFormat="1" ht="12.75"/>
    <row r="1247" s="242" customFormat="1" ht="12.75"/>
    <row r="1248" s="242" customFormat="1" ht="12.75"/>
    <row r="1249" s="242" customFormat="1" ht="12.75"/>
    <row r="1250" s="242" customFormat="1" ht="12.75"/>
    <row r="1251" s="242" customFormat="1" ht="12.75"/>
    <row r="1252" s="242" customFormat="1" ht="12.75"/>
    <row r="1253" s="242" customFormat="1" ht="12.75"/>
    <row r="1254" s="242" customFormat="1" ht="12.75"/>
    <row r="1255" s="242" customFormat="1" ht="12.75"/>
    <row r="1256" s="242" customFormat="1" ht="12.75"/>
    <row r="1257" s="242" customFormat="1" ht="12.75"/>
    <row r="1258" s="242" customFormat="1" ht="12.75"/>
    <row r="1259" s="242" customFormat="1" ht="12.75"/>
    <row r="1260" s="242" customFormat="1" ht="12.75"/>
    <row r="1261" s="242" customFormat="1" ht="12.75"/>
    <row r="1262" s="242" customFormat="1" ht="12.75"/>
    <row r="1263" s="242" customFormat="1" ht="12.75"/>
    <row r="1264" s="242" customFormat="1" ht="12.75"/>
    <row r="1265" s="242" customFormat="1" ht="12.75"/>
    <row r="1266" s="242" customFormat="1" ht="12.75"/>
    <row r="1267" s="242" customFormat="1" ht="12.75"/>
    <row r="1268" s="242" customFormat="1" ht="12.75"/>
    <row r="1269" s="242" customFormat="1" ht="12.75"/>
    <row r="1270" s="242" customFormat="1" ht="12.75"/>
    <row r="1271" s="242" customFormat="1" ht="12.75"/>
    <row r="1272" s="242" customFormat="1" ht="12.75"/>
    <row r="1273" s="242" customFormat="1" ht="12.75"/>
    <row r="1274" s="242" customFormat="1" ht="12.75"/>
    <row r="1275" s="242" customFormat="1" ht="12.75"/>
    <row r="1276" s="242" customFormat="1" ht="12.75"/>
    <row r="1277" s="242" customFormat="1" ht="12.75"/>
    <row r="1278" s="242" customFormat="1" ht="12.75"/>
    <row r="1279" s="242" customFormat="1" ht="12.75"/>
    <row r="1280" s="242" customFormat="1" ht="12.75"/>
    <row r="1281" s="242" customFormat="1" ht="12.75"/>
    <row r="1282" s="242" customFormat="1" ht="12.75"/>
    <row r="1283" s="242" customFormat="1" ht="12.75"/>
    <row r="1284" s="242" customFormat="1" ht="12.75"/>
    <row r="1285" s="242" customFormat="1" ht="12.75"/>
    <row r="1286" s="242" customFormat="1" ht="12.75"/>
    <row r="1287" s="242" customFormat="1" ht="12.75"/>
    <row r="1288" s="242" customFormat="1" ht="12.75"/>
    <row r="1289" s="242" customFormat="1" ht="12.75"/>
    <row r="1290" s="242" customFormat="1" ht="12.75"/>
    <row r="1291" s="242" customFormat="1" ht="12.75"/>
    <row r="1292" s="242" customFormat="1" ht="12.75"/>
    <row r="1293" s="242" customFormat="1" ht="12.75"/>
    <row r="1294" s="242" customFormat="1" ht="12.75"/>
    <row r="1295" s="242" customFormat="1" ht="12.75"/>
    <row r="1296" s="242" customFormat="1" ht="12.75"/>
    <row r="1297" s="242" customFormat="1" ht="12.75"/>
    <row r="1298" s="242" customFormat="1" ht="12.75"/>
    <row r="1299" s="242" customFormat="1" ht="12.75"/>
    <row r="1300" s="242" customFormat="1" ht="12.75"/>
    <row r="1301" s="242" customFormat="1" ht="12.75"/>
    <row r="1302" s="242" customFormat="1" ht="12.75"/>
    <row r="1303" s="242" customFormat="1" ht="12.75"/>
    <row r="1304" s="242" customFormat="1" ht="12.75"/>
    <row r="1305" s="242" customFormat="1" ht="12.75"/>
    <row r="1306" s="242" customFormat="1" ht="12.75"/>
    <row r="1307" s="242" customFormat="1" ht="12.75"/>
    <row r="1308" s="242" customFormat="1" ht="12.75"/>
    <row r="1309" s="242" customFormat="1" ht="12.75"/>
    <row r="1310" s="242" customFormat="1" ht="12.75"/>
    <row r="1311" s="242" customFormat="1" ht="12.75"/>
    <row r="1312" s="242" customFormat="1" ht="12.75"/>
    <row r="1313" s="242" customFormat="1" ht="12.75"/>
    <row r="1314" s="242" customFormat="1" ht="12.75"/>
    <row r="1315" s="242" customFormat="1" ht="12.75"/>
    <row r="1316" s="242" customFormat="1" ht="12.75"/>
    <row r="1317" s="242" customFormat="1" ht="12.75"/>
    <row r="1318" s="242" customFormat="1" ht="12.75"/>
    <row r="1319" s="242" customFormat="1" ht="12.75"/>
    <row r="1320" s="242" customFormat="1" ht="12.75"/>
    <row r="1321" s="242" customFormat="1" ht="12.75"/>
    <row r="1322" s="242" customFormat="1" ht="12.75"/>
    <row r="1323" s="242" customFormat="1" ht="12.75"/>
    <row r="1324" s="242" customFormat="1" ht="12.75"/>
    <row r="1325" s="242" customFormat="1" ht="12.75"/>
    <row r="1326" s="242" customFormat="1" ht="12.75"/>
    <row r="1327" s="242" customFormat="1" ht="12.75"/>
    <row r="1328" s="242" customFormat="1" ht="12.75"/>
    <row r="1329" s="242" customFormat="1" ht="12.75"/>
    <row r="1330" s="242" customFormat="1" ht="12.75"/>
    <row r="1331" s="242" customFormat="1" ht="12.75"/>
    <row r="1332" s="242" customFormat="1" ht="12.75"/>
    <row r="1333" s="242" customFormat="1" ht="12.75"/>
    <row r="1334" s="242" customFormat="1" ht="12.75"/>
    <row r="1335" s="242" customFormat="1" ht="12.75"/>
    <row r="1336" s="242" customFormat="1" ht="12.75"/>
    <row r="1337" s="242" customFormat="1" ht="12.75"/>
    <row r="1338" s="242" customFormat="1" ht="12.75"/>
    <row r="1339" s="242" customFormat="1" ht="12.75"/>
    <row r="1340" s="242" customFormat="1" ht="12.75"/>
    <row r="1341" s="242" customFormat="1" ht="12.75"/>
    <row r="1342" s="242" customFormat="1" ht="12.75"/>
    <row r="1343" s="242" customFormat="1" ht="12.75"/>
    <row r="1344" s="242" customFormat="1" ht="12.75"/>
    <row r="1345" s="242" customFormat="1" ht="12.75"/>
    <row r="1346" s="242" customFormat="1" ht="12.75"/>
    <row r="1347" s="242" customFormat="1" ht="12.75"/>
    <row r="1348" s="242" customFormat="1" ht="12.75"/>
    <row r="1349" s="242" customFormat="1" ht="12.75"/>
    <row r="1350" s="242" customFormat="1" ht="12.75"/>
    <row r="1351" s="242" customFormat="1" ht="12.75"/>
    <row r="1352" s="242" customFormat="1" ht="12.75"/>
    <row r="1353" s="242" customFormat="1" ht="12.75"/>
    <row r="1354" s="242" customFormat="1" ht="12.75"/>
    <row r="1355" s="242" customFormat="1" ht="12.75"/>
    <row r="1356" s="242" customFormat="1" ht="12.75"/>
    <row r="1357" s="242" customFormat="1" ht="12.75"/>
    <row r="1358" s="242" customFormat="1" ht="12.75"/>
    <row r="1359" s="242" customFormat="1" ht="12.75"/>
    <row r="1360" s="242" customFormat="1" ht="12.75"/>
    <row r="1361" s="242" customFormat="1" ht="12.75"/>
    <row r="1362" s="242" customFormat="1" ht="12.75"/>
    <row r="1363" s="242" customFormat="1" ht="12.75"/>
    <row r="1364" s="242" customFormat="1" ht="12.75"/>
    <row r="1365" s="242" customFormat="1" ht="12.75"/>
    <row r="1366" s="242" customFormat="1" ht="12.75"/>
    <row r="1367" s="242" customFormat="1" ht="12.75"/>
    <row r="1368" s="242" customFormat="1" ht="12.75"/>
    <row r="1369" s="242" customFormat="1" ht="12.75"/>
    <row r="1370" s="242" customFormat="1" ht="12.75"/>
    <row r="1371" s="242" customFormat="1" ht="12.75"/>
    <row r="1372" s="242" customFormat="1" ht="12.75"/>
    <row r="1373" s="242" customFormat="1" ht="12.75"/>
    <row r="1374" s="242" customFormat="1" ht="12.75"/>
    <row r="1375" s="242" customFormat="1" ht="12.75"/>
    <row r="1376" s="242" customFormat="1" ht="12.75"/>
    <row r="1377" s="242" customFormat="1" ht="12.75"/>
    <row r="1378" s="242" customFormat="1" ht="12.75"/>
    <row r="1379" s="242" customFormat="1" ht="12.75"/>
    <row r="1380" s="242" customFormat="1" ht="12.75"/>
    <row r="1381" s="242" customFormat="1" ht="12.75"/>
    <row r="1382" s="242" customFormat="1" ht="12.75"/>
    <row r="1383" s="242" customFormat="1" ht="12.75"/>
    <row r="1384" s="242" customFormat="1" ht="12.75"/>
    <row r="1385" s="242" customFormat="1" ht="12.75"/>
    <row r="1386" s="242" customFormat="1" ht="12.75"/>
    <row r="1387" s="242" customFormat="1" ht="12.75"/>
    <row r="1388" s="242" customFormat="1" ht="12.75"/>
    <row r="1389" s="242" customFormat="1" ht="12.75"/>
    <row r="1390" s="242" customFormat="1" ht="12.75"/>
    <row r="1391" s="242" customFormat="1" ht="12.75"/>
    <row r="1392" s="242" customFormat="1" ht="12.75"/>
    <row r="1393" s="242" customFormat="1" ht="12.75"/>
    <row r="1394" s="242" customFormat="1" ht="12.75"/>
    <row r="1395" s="242" customFormat="1" ht="12.75"/>
    <row r="1396" s="242" customFormat="1" ht="12.75"/>
    <row r="1397" s="242" customFormat="1" ht="12.75"/>
    <row r="1398" s="242" customFormat="1" ht="12.75"/>
    <row r="1399" s="242" customFormat="1" ht="12.75"/>
    <row r="1400" s="242" customFormat="1" ht="12.75"/>
    <row r="1401" s="242" customFormat="1" ht="12.75"/>
    <row r="1402" s="242" customFormat="1" ht="12.75"/>
    <row r="1403" s="242" customFormat="1" ht="12.75"/>
    <row r="1404" s="242" customFormat="1" ht="12.75"/>
    <row r="1405" s="242" customFormat="1" ht="12.75"/>
    <row r="1406" s="242" customFormat="1" ht="12.75"/>
    <row r="1407" s="242" customFormat="1" ht="12.75"/>
    <row r="1408" s="242" customFormat="1" ht="12.75"/>
    <row r="1409" s="242" customFormat="1" ht="12.75"/>
    <row r="1410" s="242" customFormat="1" ht="12.75"/>
    <row r="1411" s="242" customFormat="1" ht="12.75"/>
    <row r="1412" s="242" customFormat="1" ht="12.75"/>
    <row r="1413" s="242" customFormat="1" ht="12.75"/>
    <row r="1414" s="242" customFormat="1" ht="12.75"/>
    <row r="1415" s="242" customFormat="1" ht="12.75"/>
    <row r="1416" s="242" customFormat="1" ht="12.75"/>
    <row r="1417" s="242" customFormat="1" ht="12.75"/>
    <row r="1418" s="242" customFormat="1" ht="12.75"/>
    <row r="1419" s="242" customFormat="1" ht="12.75"/>
    <row r="1420" s="242" customFormat="1" ht="12.75"/>
    <row r="1421" s="242" customFormat="1" ht="12.75"/>
    <row r="1422" s="242" customFormat="1" ht="12.75"/>
    <row r="1423" s="242" customFormat="1" ht="12.75"/>
    <row r="1424" s="242" customFormat="1" ht="12.75"/>
    <row r="1425" s="242" customFormat="1" ht="12.75"/>
    <row r="1426" s="242" customFormat="1" ht="12.75"/>
    <row r="1427" s="242" customFormat="1" ht="12.75"/>
    <row r="1428" s="242" customFormat="1" ht="12.75"/>
    <row r="1429" s="242" customFormat="1" ht="12.75"/>
    <row r="1430" s="242" customFormat="1" ht="12.75"/>
    <row r="1431" s="242" customFormat="1" ht="12.75"/>
    <row r="1432" s="242" customFormat="1" ht="12.75"/>
    <row r="1433" s="242" customFormat="1" ht="12.75"/>
    <row r="1434" s="242" customFormat="1" ht="12.75"/>
    <row r="1435" s="242" customFormat="1" ht="12.75"/>
    <row r="1436" s="242" customFormat="1" ht="12.75"/>
    <row r="1437" s="242" customFormat="1" ht="12.75"/>
    <row r="1438" s="242" customFormat="1" ht="12.75"/>
    <row r="1439" s="242" customFormat="1" ht="12.75"/>
    <row r="1440" s="242" customFormat="1" ht="12.75"/>
    <row r="1441" s="242" customFormat="1" ht="12.75"/>
    <row r="1442" s="242" customFormat="1" ht="12.75"/>
    <row r="1443" s="242" customFormat="1" ht="12.75"/>
    <row r="1444" s="242" customFormat="1" ht="12.75"/>
    <row r="1445" s="242" customFormat="1" ht="12.75"/>
    <row r="1446" s="242" customFormat="1" ht="12.75"/>
    <row r="1447" s="242" customFormat="1" ht="12.75"/>
    <row r="1448" s="242" customFormat="1" ht="12.75"/>
    <row r="1449" s="242" customFormat="1" ht="12.75"/>
    <row r="1450" s="242" customFormat="1" ht="12.75"/>
    <row r="1451" s="242" customFormat="1" ht="12.75"/>
    <row r="1452" s="242" customFormat="1" ht="12.75"/>
    <row r="1453" s="242" customFormat="1" ht="12.75"/>
    <row r="1454" s="242" customFormat="1" ht="12.75"/>
    <row r="1455" s="242" customFormat="1" ht="12.75"/>
    <row r="1456" s="242" customFormat="1" ht="12.75"/>
    <row r="1457" s="242" customFormat="1" ht="12.75"/>
    <row r="1458" s="242" customFormat="1" ht="12.75"/>
    <row r="1459" s="242" customFormat="1" ht="12.75"/>
    <row r="1460" s="242" customFormat="1" ht="12.75"/>
    <row r="1461" s="242" customFormat="1" ht="12.75"/>
    <row r="1462" s="242" customFormat="1" ht="12.75"/>
    <row r="1463" s="242" customFormat="1" ht="12.75"/>
    <row r="1464" s="242" customFormat="1" ht="12.75"/>
    <row r="1465" s="242" customFormat="1" ht="12.75"/>
    <row r="1466" s="242" customFormat="1" ht="12.75"/>
    <row r="1467" s="242" customFormat="1" ht="12.75"/>
    <row r="1468" s="242" customFormat="1" ht="12.75"/>
    <row r="1469" s="242" customFormat="1" ht="12.75"/>
    <row r="1470" s="242" customFormat="1" ht="12.75"/>
    <row r="1471" s="242" customFormat="1" ht="12.75"/>
    <row r="1472" s="242" customFormat="1" ht="12.75"/>
    <row r="1473" s="242" customFormat="1" ht="12.75"/>
    <row r="1474" s="242" customFormat="1" ht="12.75"/>
    <row r="1475" s="242" customFormat="1" ht="12.75"/>
    <row r="1476" s="242" customFormat="1" ht="12.75"/>
    <row r="1477" s="242" customFormat="1" ht="12.75"/>
    <row r="1478" s="242" customFormat="1" ht="12.75"/>
    <row r="1479" s="242" customFormat="1" ht="12.75"/>
    <row r="1480" s="242" customFormat="1" ht="12.75"/>
    <row r="1481" s="242" customFormat="1" ht="12.75"/>
    <row r="1482" s="242" customFormat="1" ht="12.75"/>
    <row r="1483" s="242" customFormat="1" ht="12.75"/>
    <row r="1484" s="242" customFormat="1" ht="12.75"/>
    <row r="1485" s="242" customFormat="1" ht="12.75"/>
    <row r="1486" s="242" customFormat="1" ht="12.75"/>
    <row r="1487" s="242" customFormat="1" ht="12.75"/>
    <row r="1488" s="242" customFormat="1" ht="12.75"/>
    <row r="1489" s="242" customFormat="1" ht="12.75"/>
    <row r="1490" s="242" customFormat="1" ht="12.75"/>
    <row r="1491" s="242" customFormat="1" ht="12.75"/>
    <row r="1492" s="242" customFormat="1" ht="12.75"/>
    <row r="1493" s="242" customFormat="1" ht="12.75"/>
    <row r="1494" s="242" customFormat="1" ht="12.75"/>
    <row r="1495" s="242" customFormat="1" ht="12.75"/>
    <row r="1496" s="242" customFormat="1" ht="12.75"/>
    <row r="1497" s="242" customFormat="1" ht="12.75"/>
    <row r="1498" s="242" customFormat="1" ht="12.75"/>
    <row r="1499" s="242" customFormat="1" ht="12.75"/>
    <row r="1500" s="242" customFormat="1" ht="12.75"/>
    <row r="1501" s="242" customFormat="1" ht="12.75"/>
    <row r="1502" s="242" customFormat="1" ht="12.75"/>
    <row r="1503" s="242" customFormat="1" ht="12.75"/>
    <row r="1504" s="242" customFormat="1" ht="12.75"/>
    <row r="1505" s="242" customFormat="1" ht="12.75"/>
    <row r="1506" s="242" customFormat="1" ht="12.75"/>
    <row r="1507" s="242" customFormat="1" ht="12.75"/>
    <row r="1508" s="242" customFormat="1" ht="12.75"/>
    <row r="1509" s="242" customFormat="1" ht="12.75"/>
    <row r="1510" s="242" customFormat="1" ht="12.75"/>
    <row r="1511" s="242" customFormat="1" ht="12.75"/>
    <row r="1512" s="242" customFormat="1" ht="12.75"/>
    <row r="1513" s="242" customFormat="1" ht="12.75"/>
    <row r="1514" s="242" customFormat="1" ht="12.75"/>
    <row r="1515" s="242" customFormat="1" ht="12.75"/>
    <row r="1516" s="242" customFormat="1" ht="12.75"/>
    <row r="1517" s="242" customFormat="1" ht="12.75"/>
    <row r="1518" s="242" customFormat="1" ht="12.75"/>
    <row r="1519" s="242" customFormat="1" ht="12.75"/>
    <row r="1520" s="242" customFormat="1" ht="12.75"/>
    <row r="1521" s="242" customFormat="1" ht="12.75"/>
    <row r="1522" s="242" customFormat="1" ht="12.75"/>
    <row r="1523" s="242" customFormat="1" ht="12.75"/>
    <row r="1524" s="242" customFormat="1" ht="12.75"/>
    <row r="1525" s="242" customFormat="1" ht="12.75"/>
    <row r="1526" s="242" customFormat="1" ht="12.75"/>
    <row r="1527" s="242" customFormat="1" ht="12.75"/>
    <row r="1528" s="242" customFormat="1" ht="12.75"/>
    <row r="1529" s="242" customFormat="1" ht="12.75"/>
    <row r="1530" s="242" customFormat="1" ht="12.75"/>
    <row r="1531" s="242" customFormat="1" ht="12.75"/>
    <row r="1532" s="242" customFormat="1" ht="12.75"/>
    <row r="1533" s="242" customFormat="1" ht="12.75"/>
    <row r="1534" s="242" customFormat="1" ht="12.75"/>
    <row r="1535" s="242" customFormat="1" ht="12.75"/>
    <row r="1536" s="242" customFormat="1" ht="12.75"/>
    <row r="1537" s="242" customFormat="1" ht="12.75"/>
    <row r="1538" s="242" customFormat="1" ht="12.75"/>
    <row r="1539" s="242" customFormat="1" ht="12.75"/>
    <row r="1540" s="242" customFormat="1" ht="12.75"/>
    <row r="1541" s="242" customFormat="1" ht="12.75"/>
    <row r="1542" s="242" customFormat="1" ht="12.75"/>
    <row r="1543" s="242" customFormat="1" ht="12.75"/>
    <row r="1544" s="242" customFormat="1" ht="12.75"/>
    <row r="1545" s="242" customFormat="1" ht="12.75"/>
    <row r="1546" s="242" customFormat="1" ht="12.75"/>
    <row r="1547" s="242" customFormat="1" ht="12.75"/>
    <row r="1548" s="242" customFormat="1" ht="12.75"/>
    <row r="1549" s="242" customFormat="1" ht="12.75"/>
    <row r="1550" s="242" customFormat="1" ht="12.75"/>
    <row r="1551" s="242" customFormat="1" ht="12.75"/>
    <row r="1552" s="242" customFormat="1" ht="12.75"/>
    <row r="1553" s="242" customFormat="1" ht="12.75"/>
    <row r="1554" s="242" customFormat="1" ht="12.75"/>
    <row r="1555" s="242" customFormat="1" ht="12.75"/>
    <row r="1556" s="242" customFormat="1" ht="12.75"/>
    <row r="1557" s="242" customFormat="1" ht="12.75"/>
    <row r="1558" s="242" customFormat="1" ht="12.75"/>
    <row r="1559" s="242" customFormat="1" ht="12.75"/>
    <row r="1560" s="242" customFormat="1" ht="12.75"/>
    <row r="1561" s="242" customFormat="1" ht="12.75"/>
    <row r="1562" s="242" customFormat="1" ht="12.75"/>
    <row r="1563" s="242" customFormat="1" ht="12.75"/>
    <row r="1564" s="242" customFormat="1" ht="12.75"/>
    <row r="1565" s="242" customFormat="1" ht="12.75"/>
    <row r="1566" s="242" customFormat="1" ht="12.75"/>
    <row r="1567" s="242" customFormat="1" ht="12.75"/>
    <row r="1568" s="242" customFormat="1" ht="12.75"/>
    <row r="1569" s="242" customFormat="1" ht="12.75"/>
    <row r="1570" s="242" customFormat="1" ht="12.75"/>
    <row r="1571" s="242" customFormat="1" ht="12.75"/>
    <row r="1572" s="242" customFormat="1" ht="12.75"/>
    <row r="1573" s="242" customFormat="1" ht="12.75"/>
    <row r="1574" s="242" customFormat="1" ht="12.75"/>
    <row r="1575" s="242" customFormat="1" ht="12.75"/>
    <row r="1576" s="242" customFormat="1" ht="12.75"/>
    <row r="1577" s="242" customFormat="1" ht="12.75"/>
    <row r="1578" s="242" customFormat="1" ht="12.75"/>
    <row r="1579" s="242" customFormat="1" ht="12.75"/>
    <row r="1580" s="242" customFormat="1" ht="12.75"/>
    <row r="1581" s="242" customFormat="1" ht="12.75"/>
    <row r="1582" s="242" customFormat="1" ht="12.75"/>
    <row r="1583" s="242" customFormat="1" ht="12.75"/>
    <row r="1584" s="242" customFormat="1" ht="12.75"/>
    <row r="1585" s="242" customFormat="1" ht="12.75"/>
    <row r="1586" s="242" customFormat="1" ht="12.75"/>
    <row r="1587" s="242" customFormat="1" ht="12.75"/>
    <row r="1588" s="242" customFormat="1" ht="12.75"/>
    <row r="1589" s="242" customFormat="1" ht="12.75"/>
    <row r="1590" s="242" customFormat="1" ht="12.75"/>
    <row r="1591" s="242" customFormat="1" ht="12.75"/>
    <row r="1592" s="242" customFormat="1" ht="12.75"/>
    <row r="1593" s="242" customFormat="1" ht="12.75"/>
    <row r="1594" s="242" customFormat="1" ht="12.75"/>
    <row r="1595" s="242" customFormat="1" ht="12.75"/>
    <row r="1596" s="242" customFormat="1" ht="12.75"/>
    <row r="1597" s="242" customFormat="1" ht="12.75"/>
    <row r="1598" s="242" customFormat="1" ht="12.75"/>
    <row r="1599" s="242" customFormat="1" ht="12.75"/>
    <row r="1600" s="242" customFormat="1" ht="12.75"/>
    <row r="1601" s="242" customFormat="1" ht="12.75"/>
    <row r="1602" s="242" customFormat="1" ht="12.75"/>
    <row r="1603" s="242" customFormat="1" ht="12.75"/>
    <row r="1604" s="242" customFormat="1" ht="12.75"/>
    <row r="1605" s="242" customFormat="1" ht="12.75"/>
    <row r="1606" s="242" customFormat="1" ht="12.75"/>
    <row r="1607" s="242" customFormat="1" ht="12.75"/>
    <row r="1608" s="242" customFormat="1" ht="12.75"/>
    <row r="1609" s="242" customFormat="1" ht="12.75"/>
    <row r="1610" s="242" customFormat="1" ht="12.75"/>
    <row r="1611" s="242" customFormat="1" ht="12.75"/>
    <row r="1612" s="242" customFormat="1" ht="12.75"/>
    <row r="1613" s="242" customFormat="1" ht="12.75"/>
    <row r="1614" s="242" customFormat="1" ht="12.75"/>
    <row r="1615" s="242" customFormat="1" ht="12.75"/>
    <row r="1616" s="242" customFormat="1" ht="12.75"/>
    <row r="1617" s="242" customFormat="1" ht="12.75"/>
    <row r="1618" s="242" customFormat="1" ht="12.75"/>
    <row r="1619" s="242" customFormat="1" ht="12.75"/>
    <row r="1620" s="242" customFormat="1" ht="12.75"/>
    <row r="1621" s="242" customFormat="1" ht="12.75"/>
    <row r="1622" s="242" customFormat="1" ht="12.75"/>
    <row r="1623" s="242" customFormat="1" ht="12.75"/>
    <row r="1624" s="242" customFormat="1" ht="12.75"/>
    <row r="1625" s="242" customFormat="1" ht="12.75"/>
    <row r="1626" s="242" customFormat="1" ht="12.75"/>
    <row r="1627" s="242" customFormat="1" ht="12.75"/>
    <row r="1628" s="242" customFormat="1" ht="12.75"/>
    <row r="1629" s="242" customFormat="1" ht="12.75"/>
    <row r="1630" s="242" customFormat="1" ht="12.75"/>
    <row r="1631" s="242" customFormat="1" ht="12.75"/>
    <row r="1632" s="242" customFormat="1" ht="12.75"/>
    <row r="1633" s="242" customFormat="1" ht="12.75"/>
    <row r="1634" s="242" customFormat="1" ht="12.75"/>
    <row r="1635" s="242" customFormat="1" ht="12.75"/>
    <row r="1636" s="242" customFormat="1" ht="12.75"/>
    <row r="1637" s="242" customFormat="1" ht="12.75"/>
    <row r="1638" s="242" customFormat="1" ht="12.75"/>
    <row r="1639" s="242" customFormat="1" ht="12.75"/>
    <row r="1640" s="242" customFormat="1" ht="12.75"/>
    <row r="1641" s="242" customFormat="1" ht="12.75"/>
    <row r="1642" s="242" customFormat="1" ht="12.75"/>
    <row r="1643" s="242" customFormat="1" ht="12.75"/>
    <row r="1644" s="242" customFormat="1" ht="12.75"/>
    <row r="1645" s="242" customFormat="1" ht="12.75"/>
    <row r="1646" s="242" customFormat="1" ht="12.75"/>
    <row r="1647" s="242" customFormat="1" ht="12.75"/>
    <row r="1648" s="242" customFormat="1" ht="12.75"/>
    <row r="1649" s="242" customFormat="1" ht="12.75"/>
    <row r="1650" s="242" customFormat="1" ht="12.75"/>
    <row r="1651" s="242" customFormat="1" ht="12.75"/>
    <row r="1652" s="242" customFormat="1" ht="12.75"/>
    <row r="1653" s="242" customFormat="1" ht="12.75"/>
    <row r="1654" s="242" customFormat="1" ht="12.75"/>
    <row r="1655" s="242" customFormat="1" ht="12.75"/>
    <row r="1656" s="242" customFormat="1" ht="12.75"/>
    <row r="1657" s="242" customFormat="1" ht="12.75"/>
    <row r="1658" s="242" customFormat="1" ht="12.75"/>
    <row r="1659" s="242" customFormat="1" ht="12.75"/>
    <row r="1660" s="242" customFormat="1" ht="12.75"/>
    <row r="1661" s="242" customFormat="1" ht="12.75"/>
    <row r="1662" s="242" customFormat="1" ht="12.75"/>
    <row r="1663" s="242" customFormat="1" ht="12.75"/>
    <row r="1664" s="242" customFormat="1" ht="12.75"/>
    <row r="1665" s="242" customFormat="1" ht="12.75"/>
    <row r="1666" s="242" customFormat="1" ht="12.75"/>
    <row r="1667" s="242" customFormat="1" ht="12.75"/>
    <row r="1668" s="242" customFormat="1" ht="12.75"/>
    <row r="1669" s="242" customFormat="1" ht="12.75"/>
    <row r="1670" s="242" customFormat="1" ht="12.75"/>
    <row r="1671" s="242" customFormat="1" ht="12.75"/>
    <row r="1672" s="242" customFormat="1" ht="12.75"/>
    <row r="1673" s="242" customFormat="1" ht="12.75"/>
    <row r="1674" s="242" customFormat="1" ht="12.75"/>
    <row r="1675" s="242" customFormat="1" ht="12.75"/>
    <row r="1676" s="242" customFormat="1" ht="12.75"/>
    <row r="1677" s="242" customFormat="1" ht="12.75"/>
    <row r="1678" s="242" customFormat="1" ht="12.75"/>
    <row r="1679" s="242" customFormat="1" ht="12.75"/>
    <row r="1680" s="242" customFormat="1" ht="12.75"/>
    <row r="1681" s="242" customFormat="1" ht="12.75"/>
    <row r="1682" s="242" customFormat="1" ht="12.75"/>
    <row r="1683" s="242" customFormat="1" ht="12.75"/>
    <row r="1684" s="242" customFormat="1" ht="12.75"/>
    <row r="1685" s="242" customFormat="1" ht="12.75"/>
    <row r="1686" s="242" customFormat="1" ht="12.75"/>
    <row r="1687" s="242" customFormat="1" ht="12.75"/>
    <row r="1688" s="242" customFormat="1" ht="12.75"/>
    <row r="1689" s="242" customFormat="1" ht="12.75"/>
    <row r="1690" s="242" customFormat="1" ht="12.75"/>
    <row r="1691" s="242" customFormat="1" ht="12.75"/>
    <row r="1692" s="242" customFormat="1" ht="12.75"/>
    <row r="1693" s="242" customFormat="1" ht="12.75"/>
    <row r="1694" s="242" customFormat="1" ht="12.75"/>
    <row r="1695" s="242" customFormat="1" ht="12.75"/>
    <row r="1696" s="242" customFormat="1" ht="12.75"/>
    <row r="1697" s="242" customFormat="1" ht="12.75"/>
    <row r="1698" s="242" customFormat="1" ht="12.75"/>
    <row r="1699" s="242" customFormat="1" ht="12.75"/>
    <row r="1700" s="242" customFormat="1" ht="12.75"/>
    <row r="1701" s="242" customFormat="1" ht="12.75"/>
    <row r="1702" s="242" customFormat="1" ht="12.75"/>
    <row r="1703" s="242" customFormat="1" ht="12.75"/>
    <row r="1704" s="242" customFormat="1" ht="12.75"/>
    <row r="1705" s="242" customFormat="1" ht="12.75"/>
    <row r="1706" s="242" customFormat="1" ht="12.75"/>
    <row r="1707" s="242" customFormat="1" ht="12.75"/>
    <row r="1708" s="242" customFormat="1" ht="12.75"/>
    <row r="1709" s="242" customFormat="1" ht="12.75"/>
    <row r="1710" s="242" customFormat="1" ht="12.75"/>
    <row r="1711" s="242" customFormat="1" ht="12.75"/>
    <row r="1712" s="242" customFormat="1" ht="12.75"/>
    <row r="1713" s="242" customFormat="1" ht="12.75"/>
    <row r="1714" s="242" customFormat="1" ht="12.75"/>
    <row r="1715" s="242" customFormat="1" ht="12.75"/>
    <row r="1716" s="242" customFormat="1" ht="12.75"/>
    <row r="1717" s="242" customFormat="1" ht="12.75"/>
    <row r="1718" s="242" customFormat="1" ht="12.75"/>
    <row r="1719" s="242" customFormat="1" ht="12.75"/>
    <row r="1720" s="242" customFormat="1" ht="12.75"/>
    <row r="1721" s="242" customFormat="1" ht="12.75"/>
    <row r="1722" s="242" customFormat="1" ht="12.75"/>
    <row r="1723" s="242" customFormat="1" ht="12.75"/>
    <row r="1724" s="242" customFormat="1" ht="12.75"/>
    <row r="1725" s="242" customFormat="1" ht="12.75"/>
    <row r="1726" s="242" customFormat="1" ht="12.75"/>
    <row r="1727" s="242" customFormat="1" ht="12.75"/>
    <row r="1728" s="242" customFormat="1" ht="12.75"/>
    <row r="1729" s="242" customFormat="1" ht="12.75"/>
    <row r="1730" s="242" customFormat="1" ht="12.75"/>
    <row r="1731" s="242" customFormat="1" ht="12.75"/>
    <row r="1732" s="242" customFormat="1" ht="12.75"/>
    <row r="1733" s="242" customFormat="1" ht="12.75"/>
    <row r="1734" s="242" customFormat="1" ht="12.75"/>
    <row r="1735" s="242" customFormat="1" ht="12.75"/>
    <row r="1736" s="242" customFormat="1" ht="12.75"/>
    <row r="1737" s="242" customFormat="1" ht="12.75"/>
    <row r="1738" s="242" customFormat="1" ht="12.75"/>
    <row r="1739" s="242" customFormat="1" ht="12.75"/>
    <row r="1740" s="242" customFormat="1" ht="12.75"/>
    <row r="1741" s="242" customFormat="1" ht="12.75"/>
    <row r="1742" s="242" customFormat="1" ht="12.75"/>
    <row r="1743" s="242" customFormat="1" ht="12.75"/>
    <row r="1744" s="242" customFormat="1" ht="12.75"/>
    <row r="1745" s="242" customFormat="1" ht="12.75"/>
    <row r="1746" s="242" customFormat="1" ht="12.75"/>
    <row r="1747" s="242" customFormat="1" ht="12.75"/>
    <row r="1748" s="242" customFormat="1" ht="12.75"/>
    <row r="1749" s="242" customFormat="1" ht="12.75"/>
    <row r="1750" s="242" customFormat="1" ht="12.75"/>
    <row r="1751" s="242" customFormat="1" ht="12.75"/>
    <row r="1752" s="242" customFormat="1" ht="12.75"/>
    <row r="1753" s="242" customFormat="1" ht="12.75"/>
    <row r="1754" s="242" customFormat="1" ht="12.75"/>
    <row r="1755" s="242" customFormat="1" ht="12.75"/>
    <row r="1756" s="242" customFormat="1" ht="12.75"/>
    <row r="1757" s="242" customFormat="1" ht="12.75"/>
    <row r="1758" s="242" customFormat="1" ht="12.75"/>
    <row r="1759" s="242" customFormat="1" ht="12.75"/>
    <row r="1760" s="242" customFormat="1" ht="12.75"/>
    <row r="1761" s="242" customFormat="1" ht="12.75"/>
    <row r="1762" s="242" customFormat="1" ht="12.75"/>
    <row r="1763" s="242" customFormat="1" ht="12.75"/>
    <row r="1764" s="242" customFormat="1" ht="12.75"/>
    <row r="1765" s="242" customFormat="1" ht="12.75"/>
    <row r="1766" s="242" customFormat="1" ht="12.75"/>
    <row r="1767" s="242" customFormat="1" ht="12.75"/>
    <row r="1768" s="242" customFormat="1" ht="12.75"/>
    <row r="1769" s="242" customFormat="1" ht="12.75"/>
    <row r="1770" s="242" customFormat="1" ht="12.75"/>
    <row r="1771" s="242" customFormat="1" ht="12.75"/>
    <row r="1772" s="242" customFormat="1" ht="12.75"/>
    <row r="1773" s="242" customFormat="1" ht="12.75"/>
    <row r="1774" s="242" customFormat="1" ht="12.75"/>
    <row r="1775" s="242" customFormat="1" ht="12.75"/>
    <row r="1776" s="242" customFormat="1" ht="12.75"/>
    <row r="1777" s="242" customFormat="1" ht="12.75"/>
    <row r="1778" s="242" customFormat="1" ht="12.75"/>
    <row r="1779" s="242" customFormat="1" ht="12.75"/>
    <row r="1780" s="242" customFormat="1" ht="12.75"/>
    <row r="1781" s="242" customFormat="1" ht="12.75"/>
    <row r="1782" s="242" customFormat="1" ht="12.75"/>
    <row r="1783" s="242" customFormat="1" ht="12.75"/>
    <row r="1784" s="242" customFormat="1" ht="12.75"/>
    <row r="1785" s="242" customFormat="1" ht="12.75"/>
    <row r="1786" s="242" customFormat="1" ht="12.75"/>
    <row r="1787" s="242" customFormat="1" ht="12.75"/>
    <row r="1788" s="242" customFormat="1" ht="12.75"/>
    <row r="1789" s="242" customFormat="1" ht="12.75"/>
    <row r="1790" s="242" customFormat="1" ht="12.75"/>
    <row r="1791" s="242" customFormat="1" ht="12.75"/>
    <row r="1792" s="242" customFormat="1" ht="12.75"/>
    <row r="1793" s="242" customFormat="1" ht="12.75"/>
    <row r="1794" s="242" customFormat="1" ht="12.75"/>
    <row r="1795" s="242" customFormat="1" ht="12.75"/>
    <row r="1796" s="242" customFormat="1" ht="12.75"/>
    <row r="1797" s="242" customFormat="1" ht="12.75"/>
    <row r="1798" s="242" customFormat="1" ht="12.75"/>
    <row r="1799" s="242" customFormat="1" ht="12.75"/>
    <row r="1800" s="242" customFormat="1" ht="12.75"/>
    <row r="1801" s="242" customFormat="1" ht="12.75"/>
    <row r="1802" s="242" customFormat="1" ht="12.75"/>
    <row r="1803" s="242" customFormat="1" ht="12.75"/>
    <row r="1804" s="242" customFormat="1" ht="12.75"/>
    <row r="1805" s="242" customFormat="1" ht="12.75"/>
    <row r="1806" s="242" customFormat="1" ht="12.75"/>
    <row r="1807" s="242" customFormat="1" ht="12.75"/>
    <row r="1808" s="242" customFormat="1" ht="12.75"/>
    <row r="1809" s="242" customFormat="1" ht="12.75"/>
    <row r="1810" s="242" customFormat="1" ht="12.75"/>
    <row r="1811" s="242" customFormat="1" ht="12.75"/>
    <row r="1812" s="242" customFormat="1" ht="12.75"/>
    <row r="1813" s="242" customFormat="1" ht="12.75"/>
    <row r="1814" s="242" customFormat="1" ht="12.75"/>
    <row r="1815" s="242" customFormat="1" ht="12.75"/>
    <row r="1816" s="242" customFormat="1" ht="12.75"/>
    <row r="1817" s="242" customFormat="1" ht="12.75"/>
    <row r="1818" s="242" customFormat="1" ht="12.75"/>
    <row r="1819" s="242" customFormat="1" ht="12.75"/>
    <row r="1820" s="242" customFormat="1" ht="12.75"/>
    <row r="1821" s="242" customFormat="1" ht="12.75"/>
    <row r="1822" s="242" customFormat="1" ht="12.75"/>
    <row r="1823" s="242" customFormat="1" ht="12.75"/>
    <row r="1824" s="242" customFormat="1" ht="12.75"/>
    <row r="1825" s="242" customFormat="1" ht="12.75"/>
    <row r="1826" s="242" customFormat="1" ht="12.75"/>
    <row r="1827" s="242" customFormat="1" ht="12.75"/>
    <row r="1828" s="242" customFormat="1" ht="12.75"/>
    <row r="1829" s="242" customFormat="1" ht="12.75"/>
    <row r="1830" s="242" customFormat="1" ht="12.75"/>
    <row r="1831" s="242" customFormat="1" ht="12.75"/>
    <row r="1832" s="242" customFormat="1" ht="12.75"/>
    <row r="1833" s="242" customFormat="1" ht="12.75"/>
    <row r="1834" s="242" customFormat="1" ht="12.75"/>
    <row r="1835" s="242" customFormat="1" ht="12.75"/>
    <row r="1836" s="242" customFormat="1" ht="12.75"/>
    <row r="1837" s="242" customFormat="1" ht="12.75"/>
    <row r="1838" s="242" customFormat="1" ht="12.75"/>
    <row r="1839" s="242" customFormat="1" ht="12.75"/>
    <row r="1840" s="242" customFormat="1" ht="12.75"/>
    <row r="1841" s="242" customFormat="1" ht="12.75"/>
    <row r="1842" s="242" customFormat="1" ht="12.75"/>
    <row r="1843" s="242" customFormat="1" ht="12.75"/>
    <row r="1844" s="242" customFormat="1" ht="12.75"/>
    <row r="1845" s="242" customFormat="1" ht="12.75"/>
    <row r="1846" s="242" customFormat="1" ht="12.75"/>
    <row r="1847" s="242" customFormat="1" ht="12.75"/>
    <row r="1848" s="242" customFormat="1" ht="12.75"/>
    <row r="1849" s="242" customFormat="1" ht="12.75"/>
    <row r="1850" s="242" customFormat="1" ht="12.75"/>
    <row r="1851" s="242" customFormat="1" ht="12.75"/>
    <row r="1852" s="242" customFormat="1" ht="12.75"/>
    <row r="1853" s="242" customFormat="1" ht="12.75"/>
    <row r="1854" s="242" customFormat="1" ht="12.75"/>
    <row r="1855" s="242" customFormat="1" ht="12.75"/>
    <row r="1856" s="242" customFormat="1" ht="12.75"/>
    <row r="1857" s="242" customFormat="1" ht="12.75"/>
    <row r="1858" s="242" customFormat="1" ht="12.75"/>
    <row r="1859" s="242" customFormat="1" ht="12.75"/>
    <row r="1860" s="242" customFormat="1" ht="12.75"/>
    <row r="1861" s="242" customFormat="1" ht="12.75"/>
    <row r="1862" s="242" customFormat="1" ht="12.75"/>
    <row r="1863" s="242" customFormat="1" ht="12.75"/>
    <row r="1864" s="242" customFormat="1" ht="12.75"/>
    <row r="1865" s="242" customFormat="1" ht="12.75"/>
    <row r="1866" s="242" customFormat="1" ht="12.75"/>
    <row r="1867" s="242" customFormat="1" ht="12.75"/>
    <row r="1868" s="242" customFormat="1" ht="12.75"/>
    <row r="1869" s="242" customFormat="1" ht="12.75"/>
    <row r="1870" s="242" customFormat="1" ht="12.75"/>
    <row r="1871" s="242" customFormat="1" ht="12.75"/>
    <row r="1872" s="242" customFormat="1" ht="12.75"/>
    <row r="1873" s="242" customFormat="1" ht="12.75"/>
    <row r="1874" s="242" customFormat="1" ht="12.75"/>
    <row r="1875" s="242" customFormat="1" ht="12.75"/>
    <row r="1876" s="242" customFormat="1" ht="12.75"/>
    <row r="1877" s="242" customFormat="1" ht="12.75"/>
    <row r="1878" s="242" customFormat="1" ht="12.75"/>
    <row r="1879" s="242" customFormat="1" ht="12.75"/>
    <row r="1880" s="242" customFormat="1" ht="12.75"/>
    <row r="1881" s="242" customFormat="1" ht="12.75"/>
    <row r="1882" s="242" customFormat="1" ht="12.75"/>
    <row r="1883" s="242" customFormat="1" ht="12.75"/>
    <row r="1884" s="242" customFormat="1" ht="12.75"/>
    <row r="1885" s="242" customFormat="1" ht="12.75"/>
    <row r="1886" s="242" customFormat="1" ht="12.75"/>
    <row r="1887" s="242" customFormat="1" ht="12.75"/>
    <row r="1888" s="242" customFormat="1" ht="12.75"/>
    <row r="1889" s="242" customFormat="1" ht="12.75"/>
    <row r="1890" s="242" customFormat="1" ht="12.75"/>
    <row r="1891" s="242" customFormat="1" ht="12.75"/>
    <row r="1892" s="242" customFormat="1" ht="12.75"/>
    <row r="1893" s="242" customFormat="1" ht="12.75"/>
    <row r="1894" s="242" customFormat="1" ht="12.75"/>
    <row r="1895" s="242" customFormat="1" ht="12.75"/>
    <row r="1896" s="242" customFormat="1" ht="12.75"/>
    <row r="1897" s="242" customFormat="1" ht="12.75"/>
    <row r="1898" s="242" customFormat="1" ht="12.75"/>
    <row r="1899" s="242" customFormat="1" ht="12.75"/>
    <row r="1900" s="242" customFormat="1" ht="12.75"/>
    <row r="1901" s="242" customFormat="1" ht="12.75"/>
    <row r="1902" s="242" customFormat="1" ht="12.75"/>
    <row r="1903" s="242" customFormat="1" ht="12.75"/>
    <row r="1904" s="242" customFormat="1" ht="12.75"/>
    <row r="1905" s="242" customFormat="1" ht="12.75"/>
    <row r="1906" s="242" customFormat="1" ht="12.75"/>
    <row r="1907" s="242" customFormat="1" ht="12.75"/>
    <row r="1908" s="242" customFormat="1" ht="12.75"/>
    <row r="1909" s="242" customFormat="1" ht="12.75"/>
    <row r="1910" s="242" customFormat="1" ht="12.75"/>
    <row r="1911" s="242" customFormat="1" ht="12.75"/>
    <row r="1912" s="242" customFormat="1" ht="12.75"/>
    <row r="1913" s="242" customFormat="1" ht="12.75"/>
    <row r="1914" s="242" customFormat="1" ht="12.75"/>
    <row r="1915" s="242" customFormat="1" ht="12.75"/>
    <row r="1916" s="242" customFormat="1" ht="12.75"/>
    <row r="1917" s="242" customFormat="1" ht="12.75"/>
    <row r="1918" s="242" customFormat="1" ht="12.75"/>
    <row r="1919" s="242" customFormat="1" ht="12.75"/>
    <row r="1920" s="242" customFormat="1" ht="12.75"/>
    <row r="1921" s="242" customFormat="1" ht="12.75"/>
    <row r="1922" s="242" customFormat="1" ht="12.75"/>
    <row r="1923" s="242" customFormat="1" ht="12.75"/>
    <row r="1924" s="242" customFormat="1" ht="12.75"/>
    <row r="1925" s="242" customFormat="1" ht="12.75"/>
    <row r="1926" s="242" customFormat="1" ht="12.75"/>
    <row r="1927" s="242" customFormat="1" ht="12.75"/>
    <row r="1928" s="242" customFormat="1" ht="12.75"/>
    <row r="1929" s="242" customFormat="1" ht="12.75"/>
    <row r="1930" s="242" customFormat="1" ht="12.75"/>
    <row r="1931" s="242" customFormat="1" ht="12.75"/>
    <row r="1932" s="242" customFormat="1" ht="12.75"/>
    <row r="1933" s="242" customFormat="1" ht="12.75"/>
    <row r="1934" s="242" customFormat="1" ht="12.75"/>
    <row r="1935" s="242" customFormat="1" ht="12.75"/>
    <row r="1936" s="242" customFormat="1" ht="12.75"/>
    <row r="1937" s="242" customFormat="1" ht="12.75"/>
    <row r="1938" s="242" customFormat="1" ht="12.75"/>
    <row r="1939" s="242" customFormat="1" ht="12.75"/>
    <row r="1940" s="242" customFormat="1" ht="12.75"/>
    <row r="1941" s="242" customFormat="1" ht="12.75"/>
    <row r="1942" s="242" customFormat="1" ht="12.75"/>
    <row r="1943" s="242" customFormat="1" ht="12.75"/>
    <row r="1944" s="242" customFormat="1" ht="12.75"/>
    <row r="1945" s="242" customFormat="1" ht="12.75"/>
    <row r="1946" s="242" customFormat="1" ht="12.75"/>
    <row r="1947" s="242" customFormat="1" ht="12.75"/>
    <row r="1948" s="242" customFormat="1" ht="12.75"/>
    <row r="1949" s="242" customFormat="1" ht="12.75"/>
    <row r="1950" s="242" customFormat="1" ht="12.75"/>
    <row r="1951" s="242" customFormat="1" ht="12.75"/>
    <row r="1952" s="242" customFormat="1" ht="12.75"/>
    <row r="1953" s="242" customFormat="1" ht="12.75"/>
    <row r="1954" s="242" customFormat="1" ht="12.75"/>
    <row r="1955" s="242" customFormat="1" ht="12.75"/>
    <row r="1956" s="242" customFormat="1" ht="12.75"/>
    <row r="1957" s="242" customFormat="1" ht="12.75"/>
    <row r="1958" s="242" customFormat="1" ht="12.75"/>
    <row r="1959" s="242" customFormat="1" ht="12.75"/>
    <row r="1960" s="242" customFormat="1" ht="12.75"/>
    <row r="1961" s="242" customFormat="1" ht="12.75"/>
    <row r="1962" s="242" customFormat="1" ht="12.75"/>
    <row r="1963" s="242" customFormat="1" ht="12.75"/>
    <row r="1964" s="242" customFormat="1" ht="12.75"/>
    <row r="1965" s="242" customFormat="1" ht="12.75"/>
    <row r="1966" s="242" customFormat="1" ht="12.75"/>
    <row r="1967" s="242" customFormat="1" ht="12.75"/>
    <row r="1968" s="242" customFormat="1" ht="12.75"/>
    <row r="1969" s="242" customFormat="1" ht="12.75"/>
    <row r="1970" s="242" customFormat="1" ht="12.75"/>
    <row r="1971" s="242" customFormat="1" ht="12.75"/>
    <row r="1972" s="242" customFormat="1" ht="12.75"/>
    <row r="1973" s="242" customFormat="1" ht="12.75"/>
    <row r="1974" s="242" customFormat="1" ht="12.75"/>
    <row r="1975" s="242" customFormat="1" ht="12.75"/>
    <row r="1976" s="242" customFormat="1" ht="12.75"/>
    <row r="1977" s="242" customFormat="1" ht="12.75"/>
    <row r="1978" s="242" customFormat="1" ht="12.75"/>
    <row r="1979" s="242" customFormat="1" ht="12.75"/>
    <row r="1980" s="242" customFormat="1" ht="12.75"/>
    <row r="1981" s="242" customFormat="1" ht="12.75"/>
    <row r="1982" s="242" customFormat="1" ht="12.75"/>
    <row r="1983" s="242" customFormat="1" ht="12.75"/>
    <row r="1984" s="242" customFormat="1" ht="12.75"/>
    <row r="1985" s="242" customFormat="1" ht="12.75"/>
    <row r="1986" s="242" customFormat="1" ht="12.75"/>
    <row r="1987" s="242" customFormat="1" ht="12.75"/>
    <row r="1988" s="242" customFormat="1" ht="12.75"/>
    <row r="1989" s="242" customFormat="1" ht="12.75"/>
    <row r="1990" s="242" customFormat="1" ht="12.75"/>
    <row r="1991" s="242" customFormat="1" ht="12.75"/>
    <row r="1992" s="242" customFormat="1" ht="12.75"/>
    <row r="1993" s="242" customFormat="1" ht="12.75"/>
    <row r="1994" s="242" customFormat="1" ht="12.75"/>
    <row r="1995" s="242" customFormat="1" ht="12.75"/>
    <row r="1996" s="242" customFormat="1" ht="12.75"/>
    <row r="1997" s="242" customFormat="1" ht="12.75"/>
    <row r="1998" s="242" customFormat="1" ht="12.75"/>
    <row r="1999" s="242" customFormat="1" ht="12.75"/>
    <row r="2000" s="242" customFormat="1" ht="12.75"/>
    <row r="2001" s="242" customFormat="1" ht="12.75"/>
    <row r="2002" s="242" customFormat="1" ht="12.75"/>
    <row r="2003" s="242" customFormat="1" ht="12.75"/>
    <row r="2004" s="242" customFormat="1" ht="12.75"/>
    <row r="2005" s="242" customFormat="1" ht="12.75"/>
    <row r="2006" s="242" customFormat="1" ht="12.75"/>
    <row r="2007" s="242" customFormat="1" ht="12.75"/>
    <row r="2008" s="242" customFormat="1" ht="12.75"/>
    <row r="2009" s="242" customFormat="1" ht="12.75"/>
    <row r="2010" s="242" customFormat="1" ht="12.75"/>
    <row r="2011" s="242" customFormat="1" ht="12.75"/>
    <row r="2012" s="242" customFormat="1" ht="12.75"/>
    <row r="2013" s="242" customFormat="1" ht="12.75"/>
    <row r="2014" s="242" customFormat="1" ht="12.75"/>
    <row r="2015" s="242" customFormat="1" ht="12.75"/>
    <row r="2016" s="242" customFormat="1" ht="12.75"/>
    <row r="2017" s="242" customFormat="1" ht="12.75"/>
    <row r="2018" s="242" customFormat="1" ht="12.75"/>
    <row r="2019" s="242" customFormat="1" ht="12.75"/>
    <row r="2020" s="242" customFormat="1" ht="12.75"/>
    <row r="2021" s="242" customFormat="1" ht="12.75"/>
    <row r="2022" s="242" customFormat="1" ht="12.75"/>
    <row r="2023" s="242" customFormat="1" ht="12.75"/>
    <row r="2024" s="242" customFormat="1" ht="12.75"/>
    <row r="2025" s="242" customFormat="1" ht="12.75"/>
    <row r="2026" s="242" customFormat="1" ht="12.75"/>
    <row r="2027" s="242" customFormat="1" ht="12.75"/>
    <row r="2028" s="242" customFormat="1" ht="12.75"/>
    <row r="2029" s="242" customFormat="1" ht="12.75"/>
    <row r="2030" s="242" customFormat="1" ht="12.75"/>
    <row r="2031" s="242" customFormat="1" ht="12.75"/>
    <row r="2032" s="242" customFormat="1" ht="12.75"/>
    <row r="2033" s="242" customFormat="1" ht="12.75"/>
    <row r="2034" s="242" customFormat="1" ht="12.75"/>
    <row r="2035" s="242" customFormat="1" ht="12.75"/>
    <row r="2036" s="242" customFormat="1" ht="12.75"/>
    <row r="2037" s="242" customFormat="1" ht="12.75"/>
    <row r="2038" s="242" customFormat="1" ht="12.75"/>
    <row r="2039" s="242" customFormat="1" ht="12.75"/>
    <row r="2040" s="242" customFormat="1" ht="12.75"/>
    <row r="2041" s="242" customFormat="1" ht="12.75"/>
    <row r="2042" s="242" customFormat="1" ht="12.75"/>
    <row r="2043" s="242" customFormat="1" ht="12.75"/>
    <row r="2044" s="242" customFormat="1" ht="12.75"/>
    <row r="2045" s="242" customFormat="1" ht="12.75"/>
    <row r="2046" s="242" customFormat="1" ht="12.75"/>
    <row r="2047" s="242" customFormat="1" ht="12.75"/>
    <row r="2048" s="242" customFormat="1" ht="12.75"/>
    <row r="2049" s="242" customFormat="1" ht="12.75"/>
    <row r="2050" s="242" customFormat="1" ht="12.75"/>
    <row r="2051" s="242" customFormat="1" ht="12.75"/>
    <row r="2052" s="242" customFormat="1" ht="12.75"/>
    <row r="2053" s="242" customFormat="1" ht="12.75"/>
    <row r="2054" s="242" customFormat="1" ht="12.75"/>
    <row r="2055" s="242" customFormat="1" ht="12.75"/>
    <row r="2056" s="242" customFormat="1" ht="12.75"/>
    <row r="2057" s="242" customFormat="1" ht="12.75"/>
    <row r="2058" s="242" customFormat="1" ht="12.75"/>
    <row r="2059" s="242" customFormat="1" ht="12.75"/>
    <row r="2060" s="242" customFormat="1" ht="12.75"/>
    <row r="2061" s="242" customFormat="1" ht="12.75"/>
    <row r="2062" s="242" customFormat="1" ht="12.75"/>
    <row r="2063" s="242" customFormat="1" ht="12.75"/>
    <row r="2064" s="242" customFormat="1" ht="12.75"/>
    <row r="2065" s="242" customFormat="1" ht="12.75"/>
    <row r="2066" s="242" customFormat="1" ht="12.75"/>
    <row r="2067" s="242" customFormat="1" ht="12.75"/>
    <row r="2068" s="242" customFormat="1" ht="12.75"/>
    <row r="2069" s="242" customFormat="1" ht="12.75"/>
    <row r="2070" s="242" customFormat="1" ht="12.75"/>
    <row r="2071" s="242" customFormat="1" ht="12.75"/>
    <row r="2072" s="242" customFormat="1" ht="12.75"/>
    <row r="2073" s="242" customFormat="1" ht="12.75"/>
    <row r="2074" s="242" customFormat="1" ht="12.75"/>
    <row r="2075" s="242" customFormat="1" ht="12.75"/>
    <row r="2076" s="242" customFormat="1" ht="12.75"/>
    <row r="2077" s="242" customFormat="1" ht="12.75"/>
    <row r="2078" s="242" customFormat="1" ht="12.75"/>
    <row r="2079" s="242" customFormat="1" ht="12.75"/>
    <row r="2080" s="242" customFormat="1" ht="12.75"/>
    <row r="2081" s="242" customFormat="1" ht="12.75"/>
    <row r="2082" s="242" customFormat="1" ht="12.75"/>
    <row r="2083" s="242" customFormat="1" ht="12.75"/>
    <row r="2084" s="242" customFormat="1" ht="12.75"/>
    <row r="2085" s="242" customFormat="1" ht="12.75"/>
    <row r="2086" s="242" customFormat="1" ht="12.75"/>
    <row r="2087" s="242" customFormat="1" ht="12.75"/>
    <row r="2088" s="242" customFormat="1" ht="12.75"/>
    <row r="2089" s="242" customFormat="1" ht="12.75"/>
    <row r="2090" s="242" customFormat="1" ht="12.75"/>
    <row r="2091" s="242" customFormat="1" ht="12.75"/>
    <row r="2092" s="242" customFormat="1" ht="12.75"/>
    <row r="2093" s="242" customFormat="1" ht="12.75"/>
    <row r="2094" s="242" customFormat="1" ht="12.75"/>
    <row r="2095" s="242" customFormat="1" ht="12.75"/>
    <row r="2096" s="242" customFormat="1" ht="12.75"/>
    <row r="2097" s="242" customFormat="1" ht="12.75"/>
    <row r="2098" s="242" customFormat="1" ht="12.75"/>
    <row r="2099" s="242" customFormat="1" ht="12.75"/>
    <row r="2100" s="242" customFormat="1" ht="12.75"/>
    <row r="2101" s="242" customFormat="1" ht="12.75"/>
    <row r="2102" s="242" customFormat="1" ht="12.75"/>
    <row r="2103" s="242" customFormat="1" ht="12.75"/>
    <row r="2104" s="242" customFormat="1" ht="12.75"/>
    <row r="2105" s="242" customFormat="1" ht="12.75"/>
    <row r="2106" s="242" customFormat="1" ht="12.75"/>
    <row r="2107" s="242" customFormat="1" ht="12.75"/>
    <row r="2108" s="242" customFormat="1" ht="12.75"/>
    <row r="2109" s="242" customFormat="1" ht="12.75"/>
    <row r="2110" s="242" customFormat="1" ht="12.75"/>
    <row r="2111" s="242" customFormat="1" ht="12.75"/>
    <row r="2112" s="242" customFormat="1" ht="12.75"/>
    <row r="2113" s="242" customFormat="1" ht="12.75"/>
    <row r="2114" s="242" customFormat="1" ht="12.75"/>
    <row r="2115" s="242" customFormat="1" ht="12.75"/>
    <row r="2116" s="242" customFormat="1" ht="12.75"/>
    <row r="2117" s="242" customFormat="1" ht="12.75"/>
    <row r="2118" s="242" customFormat="1" ht="12.75"/>
    <row r="2119" s="242" customFormat="1" ht="12.75"/>
    <row r="2120" s="242" customFormat="1" ht="12.75"/>
    <row r="2121" s="242" customFormat="1" ht="12.75"/>
    <row r="2122" s="242" customFormat="1" ht="12.75"/>
    <row r="2123" s="242" customFormat="1" ht="12.75"/>
    <row r="2124" s="242" customFormat="1" ht="12.75"/>
    <row r="2125" s="242" customFormat="1" ht="12.75"/>
    <row r="2126" s="242" customFormat="1" ht="12.75"/>
    <row r="2127" s="242" customFormat="1" ht="12.75"/>
    <row r="2128" s="242" customFormat="1" ht="12.75"/>
    <row r="2129" s="242" customFormat="1" ht="12.75"/>
    <row r="2130" s="242" customFormat="1" ht="12.75"/>
    <row r="2131" s="242" customFormat="1" ht="12.75"/>
    <row r="2132" s="242" customFormat="1" ht="12.75"/>
    <row r="2133" s="242" customFormat="1" ht="12.75"/>
    <row r="2134" s="242" customFormat="1" ht="12.75"/>
    <row r="2135" s="242" customFormat="1" ht="12.75"/>
    <row r="2136" s="242" customFormat="1" ht="12.75"/>
    <row r="2137" s="242" customFormat="1" ht="12.75"/>
    <row r="2138" s="242" customFormat="1" ht="12.75"/>
    <row r="2139" s="242" customFormat="1" ht="12.75"/>
    <row r="2140" s="242" customFormat="1" ht="12.75"/>
    <row r="2141" s="242" customFormat="1" ht="12.75"/>
    <row r="2142" s="242" customFormat="1" ht="12.75"/>
    <row r="2143" s="242" customFormat="1" ht="12.75"/>
    <row r="2144" s="242" customFormat="1" ht="12.75"/>
    <row r="2145" s="242" customFormat="1" ht="12.75"/>
    <row r="2146" s="242" customFormat="1" ht="12.75"/>
    <row r="2147" s="242" customFormat="1" ht="12.75"/>
    <row r="2148" s="242" customFormat="1" ht="12.75"/>
    <row r="2149" s="242" customFormat="1" ht="12.75"/>
    <row r="2150" s="242" customFormat="1" ht="12.75"/>
    <row r="2151" s="242" customFormat="1" ht="12.75"/>
    <row r="2152" s="242" customFormat="1" ht="12.75"/>
    <row r="2153" s="242" customFormat="1" ht="12.75"/>
    <row r="2154" s="242" customFormat="1" ht="12.75"/>
    <row r="2155" s="242" customFormat="1" ht="12.75"/>
    <row r="2156" s="242" customFormat="1" ht="12.75"/>
    <row r="2157" s="242" customFormat="1" ht="12.75"/>
    <row r="2158" s="242" customFormat="1" ht="12.75"/>
    <row r="2159" s="242" customFormat="1" ht="12.75"/>
    <row r="2160" s="242" customFormat="1" ht="12.75"/>
    <row r="2161" s="242" customFormat="1" ht="12.75"/>
    <row r="2162" s="242" customFormat="1" ht="12.75"/>
    <row r="2163" s="242" customFormat="1" ht="12.75"/>
    <row r="2164" s="242" customFormat="1" ht="12.75"/>
    <row r="2165" s="242" customFormat="1" ht="12.75"/>
    <row r="2166" s="242" customFormat="1" ht="12.75"/>
    <row r="2167" s="242" customFormat="1" ht="12.75"/>
    <row r="2168" s="242" customFormat="1" ht="12.75"/>
    <row r="2169" s="242" customFormat="1" ht="12.75"/>
    <row r="2170" s="242" customFormat="1" ht="12.75"/>
    <row r="2171" s="242" customFormat="1" ht="12.75"/>
    <row r="2172" s="242" customFormat="1" ht="12.75"/>
    <row r="2173" s="242" customFormat="1" ht="12.75"/>
    <row r="2174" s="242" customFormat="1" ht="12.75"/>
    <row r="2175" s="242" customFormat="1" ht="12.75"/>
    <row r="2176" s="242" customFormat="1" ht="12.75"/>
    <row r="2177" s="242" customFormat="1" ht="12.75"/>
    <row r="2178" s="242" customFormat="1" ht="12.75"/>
    <row r="2179" s="242" customFormat="1" ht="12.75"/>
    <row r="2180" s="242" customFormat="1" ht="12.75"/>
    <row r="2181" s="242" customFormat="1" ht="12.75"/>
    <row r="2182" s="242" customFormat="1" ht="12.75"/>
    <row r="2183" s="242" customFormat="1" ht="12.75"/>
    <row r="2184" s="242" customFormat="1" ht="12.75"/>
    <row r="2185" s="242" customFormat="1" ht="12.75"/>
    <row r="2186" s="242" customFormat="1" ht="12.75"/>
    <row r="2187" s="242" customFormat="1" ht="12.75"/>
    <row r="2188" s="242" customFormat="1" ht="12.75"/>
    <row r="2189" s="242" customFormat="1" ht="12.75"/>
    <row r="2190" s="242" customFormat="1" ht="12.75"/>
    <row r="2191" s="242" customFormat="1" ht="12.75"/>
    <row r="2192" s="242" customFormat="1" ht="12.75"/>
    <row r="2193" s="242" customFormat="1" ht="12.75"/>
    <row r="2194" s="242" customFormat="1" ht="12.75"/>
    <row r="2195" s="242" customFormat="1" ht="12.75"/>
    <row r="2196" s="242" customFormat="1" ht="12.75"/>
    <row r="2197" s="242" customFormat="1" ht="12.75"/>
    <row r="2198" s="242" customFormat="1" ht="12.75"/>
    <row r="2199" s="242" customFormat="1" ht="12.75"/>
    <row r="2200" s="242" customFormat="1" ht="12.75"/>
    <row r="2201" s="242" customFormat="1" ht="12.75"/>
    <row r="2202" s="242" customFormat="1" ht="12.75"/>
    <row r="2203" s="242" customFormat="1" ht="12.75"/>
    <row r="2204" s="242" customFormat="1" ht="12.75"/>
    <row r="2205" s="242" customFormat="1" ht="12.75"/>
    <row r="2206" s="242" customFormat="1" ht="12.75"/>
    <row r="2207" s="242" customFormat="1" ht="12.75"/>
    <row r="2208" s="242" customFormat="1" ht="12.75"/>
    <row r="2209" s="242" customFormat="1" ht="12.75"/>
    <row r="2210" s="242" customFormat="1" ht="12.75"/>
    <row r="2211" s="242" customFormat="1" ht="12.75"/>
    <row r="2212" s="242" customFormat="1" ht="12.75"/>
    <row r="2213" s="242" customFormat="1" ht="12.75"/>
    <row r="2214" s="242" customFormat="1" ht="12.75"/>
    <row r="2215" s="242" customFormat="1" ht="12.75"/>
    <row r="2216" s="242" customFormat="1" ht="12.75"/>
    <row r="2217" s="242" customFormat="1" ht="12.75"/>
    <row r="2218" s="242" customFormat="1" ht="12.75"/>
    <row r="2219" s="242" customFormat="1" ht="12.75"/>
    <row r="2220" s="242" customFormat="1" ht="12.75"/>
    <row r="2221" s="242" customFormat="1" ht="12.75"/>
    <row r="2222" s="242" customFormat="1" ht="12.75"/>
    <row r="2223" s="242" customFormat="1" ht="12.75"/>
    <row r="2224" s="242" customFormat="1" ht="12.75"/>
    <row r="2225" s="242" customFormat="1" ht="12.75"/>
    <row r="2226" s="242" customFormat="1" ht="12.75"/>
    <row r="2227" s="242" customFormat="1" ht="12.75"/>
    <row r="2228" s="242" customFormat="1" ht="12.75"/>
    <row r="2229" s="242" customFormat="1" ht="12.75"/>
    <row r="2230" s="242" customFormat="1" ht="12.75"/>
    <row r="2231" s="242" customFormat="1" ht="12.75"/>
    <row r="2232" s="242" customFormat="1" ht="12.75"/>
    <row r="2233" s="242" customFormat="1" ht="12.75"/>
    <row r="2234" s="242" customFormat="1" ht="12.75"/>
    <row r="2235" s="242" customFormat="1" ht="12.75"/>
    <row r="2236" s="242" customFormat="1" ht="12.75"/>
    <row r="2237" s="242" customFormat="1" ht="12.75"/>
    <row r="2238" s="242" customFormat="1" ht="12.75"/>
    <row r="2239" s="242" customFormat="1" ht="12.75"/>
    <row r="2240" s="242" customFormat="1" ht="12.75"/>
    <row r="2241" s="242" customFormat="1" ht="12.75"/>
    <row r="2242" s="242" customFormat="1" ht="12.75"/>
    <row r="2243" s="242" customFormat="1" ht="12.75"/>
    <row r="2244" s="242" customFormat="1" ht="12.75"/>
    <row r="2245" s="242" customFormat="1" ht="12.75"/>
    <row r="2246" s="242" customFormat="1" ht="12.75"/>
    <row r="2247" s="242" customFormat="1" ht="12.75"/>
    <row r="2248" s="242" customFormat="1" ht="12.75"/>
    <row r="2249" s="242" customFormat="1" ht="12.75"/>
    <row r="2250" s="242" customFormat="1" ht="12.75"/>
    <row r="2251" s="242" customFormat="1" ht="12.75"/>
    <row r="2252" s="242" customFormat="1" ht="12.75"/>
    <row r="2253" s="242" customFormat="1" ht="12.75"/>
    <row r="2254" s="242" customFormat="1" ht="12.75"/>
    <row r="2255" s="242" customFormat="1" ht="12.75"/>
    <row r="2256" s="242" customFormat="1" ht="12.75"/>
    <row r="2257" s="242" customFormat="1" ht="12.75"/>
    <row r="2258" s="242" customFormat="1" ht="12.75"/>
    <row r="2259" s="242" customFormat="1" ht="12.75"/>
    <row r="2260" s="242" customFormat="1" ht="12.75"/>
    <row r="2261" s="242" customFormat="1" ht="12.75"/>
    <row r="2262" s="242" customFormat="1" ht="12.75"/>
    <row r="2263" s="242" customFormat="1" ht="12.75"/>
    <row r="2264" s="242" customFormat="1" ht="12.75"/>
    <row r="2265" s="242" customFormat="1" ht="12.75"/>
    <row r="2266" s="242" customFormat="1" ht="12.75"/>
    <row r="2267" s="242" customFormat="1" ht="12.75"/>
    <row r="2268" s="242" customFormat="1" ht="12.75"/>
    <row r="2269" s="242" customFormat="1" ht="12.75"/>
    <row r="2270" s="242" customFormat="1" ht="12.75"/>
    <row r="2271" s="242" customFormat="1" ht="12.75"/>
    <row r="2272" s="242" customFormat="1" ht="12.75"/>
    <row r="2273" s="242" customFormat="1" ht="12.75"/>
    <row r="2274" s="242" customFormat="1" ht="12.75"/>
    <row r="2275" s="242" customFormat="1" ht="12.75"/>
    <row r="2276" s="242" customFormat="1" ht="12.75"/>
    <row r="2277" s="242" customFormat="1" ht="12.75"/>
    <row r="2278" s="242" customFormat="1" ht="12.75"/>
    <row r="2279" s="242" customFormat="1" ht="12.75"/>
    <row r="2280" s="242" customFormat="1" ht="12.75"/>
    <row r="2281" s="242" customFormat="1" ht="12.75"/>
    <row r="2282" s="242" customFormat="1" ht="12.75"/>
    <row r="2283" s="242" customFormat="1" ht="12.75"/>
    <row r="2284" s="242" customFormat="1" ht="12.75"/>
    <row r="2285" s="242" customFormat="1" ht="12.75"/>
    <row r="2286" s="242" customFormat="1" ht="12.75"/>
    <row r="2287" s="242" customFormat="1" ht="12.75"/>
    <row r="2288" s="242" customFormat="1" ht="12.75"/>
    <row r="2289" s="242" customFormat="1" ht="12.75"/>
    <row r="2290" s="242" customFormat="1" ht="12.75"/>
    <row r="2291" s="242" customFormat="1" ht="12.75"/>
    <row r="2292" s="242" customFormat="1" ht="12.75"/>
    <row r="2293" s="242" customFormat="1" ht="12.75"/>
    <row r="2294" s="242" customFormat="1" ht="12.75"/>
    <row r="2295" s="242" customFormat="1" ht="12.75"/>
    <row r="2296" s="242" customFormat="1" ht="12.75"/>
    <row r="2297" s="242" customFormat="1" ht="12.75"/>
    <row r="2298" s="242" customFormat="1" ht="12.75"/>
    <row r="2299" s="242" customFormat="1" ht="12.75"/>
    <row r="2300" s="242" customFormat="1" ht="12.75"/>
    <row r="2301" s="242" customFormat="1" ht="12.75"/>
    <row r="2302" s="242" customFormat="1" ht="12.75"/>
    <row r="2303" s="242" customFormat="1" ht="12.75"/>
    <row r="2304" s="242" customFormat="1" ht="12.75"/>
    <row r="2305" s="242" customFormat="1" ht="12.75"/>
    <row r="2306" s="242" customFormat="1" ht="12.75"/>
    <row r="2307" s="242" customFormat="1" ht="12.75"/>
    <row r="2308" s="242" customFormat="1" ht="12.75"/>
    <row r="2309" s="242" customFormat="1" ht="12.75"/>
    <row r="2310" s="242" customFormat="1" ht="12.75"/>
    <row r="2311" s="242" customFormat="1" ht="12.75"/>
    <row r="2312" s="242" customFormat="1" ht="12.75"/>
    <row r="2313" s="242" customFormat="1" ht="12.75"/>
    <row r="2314" s="242" customFormat="1" ht="12.75"/>
    <row r="2315" s="242" customFormat="1" ht="12.75"/>
    <row r="2316" s="242" customFormat="1" ht="12.75"/>
    <row r="2317" s="242" customFormat="1" ht="12.75"/>
    <row r="2318" s="242" customFormat="1" ht="12.75"/>
    <row r="2319" s="242" customFormat="1" ht="12.75"/>
    <row r="2320" s="242" customFormat="1" ht="12.75"/>
    <row r="2321" s="242" customFormat="1" ht="12.75"/>
    <row r="2322" s="242" customFormat="1" ht="12.75"/>
    <row r="2323" s="242" customFormat="1" ht="12.75"/>
    <row r="2324" s="242" customFormat="1" ht="12.75"/>
    <row r="2325" s="242" customFormat="1" ht="12.75"/>
    <row r="2326" s="242" customFormat="1" ht="12.75"/>
    <row r="2327" s="242" customFormat="1" ht="12.75"/>
    <row r="2328" s="242" customFormat="1" ht="12.75"/>
    <row r="2329" s="242" customFormat="1" ht="12.75"/>
    <row r="2330" s="242" customFormat="1" ht="12.75"/>
    <row r="2331" s="242" customFormat="1" ht="12.75"/>
    <row r="2332" s="242" customFormat="1" ht="12.75"/>
    <row r="2333" s="242" customFormat="1" ht="12.75"/>
    <row r="2334" s="242" customFormat="1" ht="12.75"/>
    <row r="2335" s="242" customFormat="1" ht="12.75"/>
    <row r="2336" s="242" customFormat="1" ht="12.75"/>
    <row r="2337" s="242" customFormat="1" ht="12.75"/>
    <row r="2338" s="242" customFormat="1" ht="12.75"/>
    <row r="2339" s="242" customFormat="1" ht="12.75"/>
    <row r="2340" s="242" customFormat="1" ht="12.75"/>
    <row r="2341" s="242" customFormat="1" ht="12.75"/>
    <row r="2342" s="242" customFormat="1" ht="12.75"/>
    <row r="2343" s="242" customFormat="1" ht="12.75"/>
    <row r="2344" s="242" customFormat="1" ht="12.75"/>
    <row r="2345" s="242" customFormat="1" ht="12.75"/>
    <row r="2346" s="242" customFormat="1" ht="12.75"/>
    <row r="2347" s="242" customFormat="1" ht="12.75"/>
    <row r="2348" s="242" customFormat="1" ht="12.75"/>
    <row r="2349" s="242" customFormat="1" ht="12.75"/>
    <row r="2350" s="242" customFormat="1" ht="12.75"/>
    <row r="2351" s="242" customFormat="1" ht="12.75"/>
    <row r="2352" s="242" customFormat="1" ht="12.75"/>
    <row r="2353" s="242" customFormat="1" ht="12.75"/>
    <row r="2354" s="242" customFormat="1" ht="12.75"/>
    <row r="2355" s="242" customFormat="1" ht="12.75"/>
    <row r="2356" s="242" customFormat="1" ht="12.75"/>
    <row r="2357" s="242" customFormat="1" ht="12.75"/>
    <row r="2358" s="242" customFormat="1" ht="12.75"/>
    <row r="2359" s="242" customFormat="1" ht="12.75"/>
    <row r="2360" s="242" customFormat="1" ht="12.75"/>
    <row r="2361" s="242" customFormat="1" ht="12.75"/>
    <row r="2362" s="242" customFormat="1" ht="12.75"/>
    <row r="2363" s="242" customFormat="1" ht="12.75"/>
    <row r="2364" s="242" customFormat="1" ht="12.75"/>
    <row r="2365" s="242" customFormat="1" ht="12.75"/>
    <row r="2366" s="242" customFormat="1" ht="12.75"/>
    <row r="2367" s="242" customFormat="1" ht="12.75"/>
    <row r="2368" s="242" customFormat="1" ht="12.75"/>
    <row r="2369" s="242" customFormat="1" ht="12.75"/>
    <row r="2370" s="242" customFormat="1" ht="12.75"/>
    <row r="2371" s="242" customFormat="1" ht="12.75"/>
    <row r="2372" s="242" customFormat="1" ht="12.75"/>
    <row r="2373" s="242" customFormat="1" ht="12.75"/>
    <row r="2374" s="242" customFormat="1" ht="12.75"/>
    <row r="2375" s="242" customFormat="1" ht="12.75"/>
    <row r="2376" s="242" customFormat="1" ht="12.75"/>
    <row r="2377" s="242" customFormat="1" ht="12.75"/>
    <row r="2378" s="242" customFormat="1" ht="12.75"/>
    <row r="2379" s="242" customFormat="1" ht="12.75"/>
    <row r="2380" s="242" customFormat="1" ht="12.75"/>
    <row r="2381" s="242" customFormat="1" ht="12.75"/>
    <row r="2382" s="242" customFormat="1" ht="12.75"/>
    <row r="2383" s="242" customFormat="1" ht="12.75"/>
    <row r="2384" s="242" customFormat="1" ht="12.75"/>
    <row r="2385" s="242" customFormat="1" ht="12.75"/>
    <row r="2386" s="242" customFormat="1" ht="12.75"/>
    <row r="2387" s="242" customFormat="1" ht="12.75"/>
    <row r="2388" s="242" customFormat="1" ht="12.75"/>
    <row r="2389" s="242" customFormat="1" ht="12.75"/>
    <row r="2390" s="242" customFormat="1" ht="12.75"/>
    <row r="2391" s="242" customFormat="1" ht="12.75"/>
    <row r="2392" s="242" customFormat="1" ht="12.75"/>
    <row r="2393" s="242" customFormat="1" ht="12.75"/>
    <row r="2394" s="242" customFormat="1" ht="12.75"/>
    <row r="2395" s="242" customFormat="1" ht="12.75"/>
    <row r="2396" s="242" customFormat="1" ht="12.75"/>
    <row r="2397" s="242" customFormat="1" ht="12.75"/>
    <row r="2398" s="242" customFormat="1" ht="12.75"/>
    <row r="2399" s="242" customFormat="1" ht="12.75"/>
    <row r="2400" s="242" customFormat="1" ht="12.75"/>
    <row r="2401" s="242" customFormat="1" ht="12.75"/>
    <row r="2402" s="242" customFormat="1" ht="12.75"/>
    <row r="2403" s="242" customFormat="1" ht="12.75"/>
    <row r="2404" s="242" customFormat="1" ht="12.75"/>
    <row r="2405" s="242" customFormat="1" ht="12.75"/>
    <row r="2406" s="242" customFormat="1" ht="12.75"/>
    <row r="2407" s="242" customFormat="1" ht="12.75"/>
    <row r="2408" s="242" customFormat="1" ht="12.75"/>
    <row r="2409" s="242" customFormat="1" ht="12.75"/>
    <row r="2410" s="242" customFormat="1" ht="12.75"/>
    <row r="2411" s="242" customFormat="1" ht="12.75"/>
    <row r="2412" s="242" customFormat="1" ht="12.75"/>
    <row r="2413" s="242" customFormat="1" ht="12.75"/>
    <row r="2414" s="242" customFormat="1" ht="12.75"/>
    <row r="2415" s="242" customFormat="1" ht="12.75"/>
    <row r="2416" s="242" customFormat="1" ht="12.75"/>
    <row r="2417" s="242" customFormat="1" ht="12.75"/>
    <row r="2418" s="242" customFormat="1" ht="12.75"/>
    <row r="2419" s="242" customFormat="1" ht="12.75"/>
    <row r="2420" s="242" customFormat="1" ht="12.75"/>
    <row r="2421" s="242" customFormat="1" ht="12.75"/>
    <row r="2422" s="242" customFormat="1" ht="12.75"/>
    <row r="2423" s="242" customFormat="1" ht="12.75"/>
    <row r="2424" s="242" customFormat="1" ht="12.75"/>
    <row r="2425" s="242" customFormat="1" ht="12.75"/>
    <row r="2426" s="242" customFormat="1" ht="12.75"/>
    <row r="2427" s="242" customFormat="1" ht="12.75"/>
    <row r="2428" s="242" customFormat="1" ht="12.75"/>
    <row r="2429" s="242" customFormat="1" ht="12.75"/>
    <row r="2430" s="242" customFormat="1" ht="12.75"/>
    <row r="2431" s="242" customFormat="1" ht="12.75"/>
    <row r="2432" s="242" customFormat="1" ht="12.75"/>
    <row r="2433" s="242" customFormat="1" ht="12.75"/>
    <row r="2434" s="242" customFormat="1" ht="12.75"/>
    <row r="2435" s="242" customFormat="1" ht="12.75"/>
    <row r="2436" s="242" customFormat="1" ht="12.75"/>
    <row r="2437" s="242" customFormat="1" ht="12.75"/>
    <row r="2438" s="242" customFormat="1" ht="12.75"/>
    <row r="2439" s="242" customFormat="1" ht="12.75"/>
    <row r="2440" s="242" customFormat="1" ht="12.75"/>
    <row r="2441" s="242" customFormat="1" ht="12.75"/>
    <row r="2442" s="242" customFormat="1" ht="12.75"/>
    <row r="2443" s="242" customFormat="1" ht="12.75"/>
    <row r="2444" s="242" customFormat="1" ht="12.75"/>
    <row r="2445" s="242" customFormat="1" ht="12.75"/>
    <row r="2446" s="242" customFormat="1" ht="12.75"/>
    <row r="2447" s="242" customFormat="1" ht="12.75"/>
    <row r="2448" s="242" customFormat="1" ht="12.75"/>
    <row r="2449" s="242" customFormat="1" ht="12.75"/>
    <row r="2450" s="242" customFormat="1" ht="12.75"/>
    <row r="2451" s="242" customFormat="1" ht="12.75"/>
    <row r="2452" s="242" customFormat="1" ht="12.75"/>
    <row r="2453" s="242" customFormat="1" ht="12.75"/>
    <row r="2454" s="242" customFormat="1" ht="12.75"/>
    <row r="2455" s="242" customFormat="1" ht="12.75"/>
    <row r="2456" s="242" customFormat="1" ht="12.75"/>
    <row r="2457" s="242" customFormat="1" ht="12.75"/>
    <row r="2458" s="242" customFormat="1" ht="12.75"/>
    <row r="2459" s="242" customFormat="1" ht="12.75"/>
    <row r="2460" s="242" customFormat="1" ht="12.75"/>
    <row r="2461" s="242" customFormat="1" ht="12.75"/>
    <row r="2462" s="242" customFormat="1" ht="12.75"/>
    <row r="2463" s="242" customFormat="1" ht="12.75"/>
    <row r="2464" s="242" customFormat="1" ht="12.75"/>
    <row r="2465" s="242" customFormat="1" ht="12.75"/>
    <row r="2466" s="242" customFormat="1" ht="12.75"/>
    <row r="2467" s="242" customFormat="1" ht="12.75"/>
    <row r="2468" s="242" customFormat="1" ht="12.75"/>
    <row r="2469" s="242" customFormat="1" ht="12.75"/>
    <row r="2470" s="242" customFormat="1" ht="12.75"/>
    <row r="2471" s="242" customFormat="1" ht="12.75"/>
    <row r="2472" s="242" customFormat="1" ht="12.75"/>
    <row r="2473" s="242" customFormat="1" ht="12.75"/>
    <row r="2474" s="242" customFormat="1" ht="12.75"/>
    <row r="2475" s="242" customFormat="1" ht="12.75"/>
    <row r="2476" s="242" customFormat="1" ht="12.75"/>
    <row r="2477" s="242" customFormat="1" ht="12.75"/>
    <row r="2478" s="242" customFormat="1" ht="12.75"/>
    <row r="2479" s="242" customFormat="1" ht="12.75"/>
    <row r="2480" s="242" customFormat="1" ht="12.75"/>
    <row r="2481" s="242" customFormat="1" ht="12.75"/>
    <row r="2482" s="242" customFormat="1" ht="12.75"/>
    <row r="2483" s="242" customFormat="1" ht="12.75"/>
    <row r="2484" s="242" customFormat="1" ht="12.75"/>
    <row r="2485" s="242" customFormat="1" ht="12.75"/>
    <row r="2486" s="242" customFormat="1" ht="12.75"/>
    <row r="2487" s="242" customFormat="1" ht="12.75"/>
    <row r="2488" s="242" customFormat="1" ht="12.75"/>
    <row r="2489" s="242" customFormat="1" ht="12.75"/>
    <row r="2490" s="242" customFormat="1" ht="12.75"/>
    <row r="2491" s="242" customFormat="1" ht="12.75"/>
    <row r="2492" s="242" customFormat="1" ht="12.75"/>
    <row r="2493" s="242" customFormat="1" ht="12.75"/>
    <row r="2494" s="242" customFormat="1" ht="12.75"/>
    <row r="2495" s="242" customFormat="1" ht="12.75"/>
    <row r="2496" s="242" customFormat="1" ht="12.75"/>
    <row r="2497" s="242" customFormat="1" ht="12.75"/>
    <row r="2498" s="242" customFormat="1" ht="12.75"/>
    <row r="2499" s="242" customFormat="1" ht="12.75"/>
    <row r="2500" s="242" customFormat="1" ht="12.75"/>
    <row r="2501" s="242" customFormat="1" ht="12.75"/>
    <row r="2502" s="242" customFormat="1" ht="12.75"/>
    <row r="2503" s="242" customFormat="1" ht="12.75"/>
    <row r="2504" s="242" customFormat="1" ht="12.75"/>
    <row r="2505" s="242" customFormat="1" ht="12.75"/>
    <row r="2506" s="242" customFormat="1" ht="12.75"/>
    <row r="2507" s="242" customFormat="1" ht="12.75"/>
    <row r="2508" s="242" customFormat="1" ht="12.75"/>
    <row r="2509" s="242" customFormat="1" ht="12.75"/>
    <row r="2510" s="242" customFormat="1" ht="12.75"/>
    <row r="2511" s="242" customFormat="1" ht="12.75"/>
    <row r="2512" s="242" customFormat="1" ht="12.75"/>
    <row r="2513" s="242" customFormat="1" ht="12.75"/>
    <row r="2514" s="242" customFormat="1" ht="12.75"/>
    <row r="2515" s="242" customFormat="1" ht="12.75"/>
    <row r="2516" s="242" customFormat="1" ht="12.75"/>
    <row r="2517" s="242" customFormat="1" ht="12.75"/>
    <row r="2518" s="242" customFormat="1" ht="12.75"/>
    <row r="2519" s="242" customFormat="1" ht="12.75"/>
    <row r="2520" s="242" customFormat="1" ht="12.75"/>
    <row r="2521" s="242" customFormat="1" ht="12.75"/>
    <row r="2522" s="242" customFormat="1" ht="12.75"/>
    <row r="2523" s="242" customFormat="1" ht="12.75"/>
    <row r="2524" s="242" customFormat="1" ht="12.75"/>
    <row r="2525" s="242" customFormat="1" ht="12.75"/>
    <row r="2526" s="242" customFormat="1" ht="12.75"/>
    <row r="2527" s="242" customFormat="1" ht="12.75"/>
    <row r="2528" s="242" customFormat="1" ht="12.75"/>
    <row r="2529" s="242" customFormat="1" ht="12.75"/>
    <row r="2530" s="242" customFormat="1" ht="12.75"/>
    <row r="2531" s="242" customFormat="1" ht="12.75"/>
    <row r="2532" s="242" customFormat="1" ht="12.75"/>
    <row r="2533" s="242" customFormat="1" ht="12.75"/>
    <row r="2534" s="242" customFormat="1" ht="12.75"/>
    <row r="2535" s="242" customFormat="1" ht="12.75"/>
    <row r="2536" s="242" customFormat="1" ht="12.75"/>
    <row r="2537" s="242" customFormat="1" ht="12.75"/>
    <row r="2538" s="242" customFormat="1" ht="12.75"/>
    <row r="2539" s="242" customFormat="1" ht="12.75"/>
    <row r="2540" s="242" customFormat="1" ht="12.75"/>
    <row r="2541" s="242" customFormat="1" ht="12.75"/>
    <row r="2542" s="242" customFormat="1" ht="12.75"/>
    <row r="2543" s="242" customFormat="1" ht="12.75"/>
    <row r="2544" s="242" customFormat="1" ht="12.75"/>
    <row r="2545" s="242" customFormat="1" ht="12.75"/>
    <row r="2546" s="242" customFormat="1" ht="12.75"/>
    <row r="2547" s="242" customFormat="1" ht="12.75"/>
    <row r="2548" s="242" customFormat="1" ht="12.75"/>
    <row r="2549" s="242" customFormat="1" ht="12.75"/>
    <row r="2550" s="242" customFormat="1" ht="12.75"/>
    <row r="2551" s="242" customFormat="1" ht="12.75"/>
    <row r="2552" s="242" customFormat="1" ht="12.75"/>
    <row r="2553" s="242" customFormat="1" ht="12.75"/>
    <row r="2554" s="242" customFormat="1" ht="12.75"/>
    <row r="2555" s="242" customFormat="1" ht="12.75"/>
    <row r="2556" s="242" customFormat="1" ht="12.75"/>
    <row r="2557" s="242" customFormat="1" ht="12.75"/>
    <row r="2558" s="242" customFormat="1" ht="12.75"/>
    <row r="2559" s="242" customFormat="1" ht="12.75"/>
    <row r="2560" s="242" customFormat="1" ht="12.75"/>
    <row r="2561" s="242" customFormat="1" ht="12.75"/>
    <row r="2562" s="242" customFormat="1" ht="12.75"/>
    <row r="2563" s="242" customFormat="1" ht="12.75"/>
    <row r="2564" s="242" customFormat="1" ht="12.75"/>
    <row r="2565" s="242" customFormat="1" ht="12.75"/>
    <row r="2566" s="242" customFormat="1" ht="12.75"/>
    <row r="2567" s="242" customFormat="1" ht="12.75"/>
    <row r="2568" s="242" customFormat="1" ht="12.75"/>
    <row r="2569" s="242" customFormat="1" ht="12.75"/>
    <row r="2570" s="242" customFormat="1" ht="12.75"/>
    <row r="2571" s="242" customFormat="1" ht="12.75"/>
    <row r="2572" s="242" customFormat="1" ht="12.75"/>
    <row r="2573" s="242" customFormat="1" ht="12.75"/>
    <row r="2574" s="242" customFormat="1" ht="12.75"/>
    <row r="2575" s="242" customFormat="1" ht="12.75"/>
    <row r="2576" s="242" customFormat="1" ht="12.75"/>
    <row r="2577" s="242" customFormat="1" ht="12.75"/>
    <row r="2578" s="242" customFormat="1" ht="12.75"/>
    <row r="2579" s="242" customFormat="1" ht="12.75"/>
    <row r="2580" s="242" customFormat="1" ht="12.75"/>
    <row r="2581" s="242" customFormat="1" ht="12.75"/>
    <row r="2582" s="242" customFormat="1" ht="12.75"/>
    <row r="2583" s="242" customFormat="1" ht="12.75"/>
    <row r="2584" s="242" customFormat="1" ht="12.75"/>
    <row r="2585" s="242" customFormat="1" ht="12.75"/>
    <row r="2586" s="242" customFormat="1" ht="12.75"/>
    <row r="2587" s="242" customFormat="1" ht="12.75"/>
    <row r="2588" s="242" customFormat="1" ht="12.75"/>
    <row r="2589" s="242" customFormat="1" ht="12.75"/>
    <row r="2590" s="242" customFormat="1" ht="12.75"/>
    <row r="2591" s="242" customFormat="1" ht="12.75"/>
    <row r="2592" s="242" customFormat="1" ht="12.75"/>
    <row r="2593" s="242" customFormat="1" ht="12.75"/>
    <row r="2594" s="242" customFormat="1" ht="12.75"/>
    <row r="2595" s="242" customFormat="1" ht="12.75"/>
    <row r="2596" s="242" customFormat="1" ht="12.75"/>
    <row r="2597" s="242" customFormat="1" ht="12.75"/>
    <row r="2598" s="242" customFormat="1" ht="12.75"/>
    <row r="2599" s="242" customFormat="1" ht="12.75"/>
    <row r="2600" s="242" customFormat="1" ht="12.75"/>
    <row r="2601" s="242" customFormat="1" ht="12.75"/>
    <row r="2602" s="242" customFormat="1" ht="12.75"/>
    <row r="2603" s="242" customFormat="1" ht="12.75"/>
    <row r="2604" s="242" customFormat="1" ht="12.75"/>
    <row r="2605" s="242" customFormat="1" ht="12.75"/>
    <row r="2606" s="242" customFormat="1" ht="12.75"/>
    <row r="2607" s="242" customFormat="1" ht="12.75"/>
    <row r="2608" s="242" customFormat="1" ht="12.75"/>
    <row r="2609" s="242" customFormat="1" ht="12.75"/>
    <row r="2610" s="242" customFormat="1" ht="12.75"/>
    <row r="2611" s="242" customFormat="1" ht="12.75"/>
    <row r="2612" s="242" customFormat="1" ht="12.75"/>
    <row r="2613" s="242" customFormat="1" ht="12.75"/>
    <row r="2614" s="242" customFormat="1" ht="12.75"/>
    <row r="2615" s="242" customFormat="1" ht="12.75"/>
    <row r="2616" s="242" customFormat="1" ht="12.75"/>
    <row r="2617" s="242" customFormat="1" ht="12.75"/>
    <row r="2618" s="242" customFormat="1" ht="12.75"/>
    <row r="2619" s="242" customFormat="1" ht="12.75"/>
    <row r="2620" s="242" customFormat="1" ht="12.75"/>
    <row r="2621" s="242" customFormat="1" ht="12.75"/>
    <row r="2622" s="242" customFormat="1" ht="12.75"/>
    <row r="2623" s="242" customFormat="1" ht="12.75"/>
    <row r="2624" s="242" customFormat="1" ht="12.75"/>
    <row r="2625" s="242" customFormat="1" ht="12.75"/>
    <row r="2626" s="242" customFormat="1" ht="12.75"/>
    <row r="2627" s="242" customFormat="1" ht="12.75"/>
    <row r="2628" s="242" customFormat="1" ht="12.75"/>
    <row r="2629" s="242" customFormat="1" ht="12.75"/>
    <row r="2630" s="242" customFormat="1" ht="12.75"/>
    <row r="2631" s="242" customFormat="1" ht="12.75"/>
    <row r="2632" s="242" customFormat="1" ht="12.75"/>
    <row r="2633" s="242" customFormat="1" ht="12.75"/>
    <row r="2634" s="242" customFormat="1" ht="12.75"/>
    <row r="2635" s="242" customFormat="1" ht="12.75"/>
    <row r="2636" s="242" customFormat="1" ht="12.75"/>
    <row r="2637" s="242" customFormat="1" ht="12.75"/>
    <row r="2638" s="242" customFormat="1" ht="12.75"/>
    <row r="2639" s="242" customFormat="1" ht="12.75"/>
    <row r="2640" s="242" customFormat="1" ht="12.75"/>
    <row r="2641" s="242" customFormat="1" ht="12.75"/>
    <row r="2642" s="242" customFormat="1" ht="12.75"/>
    <row r="2643" s="242" customFormat="1" ht="12.75"/>
    <row r="2644" s="242" customFormat="1" ht="12.75"/>
    <row r="2645" s="242" customFormat="1" ht="12.75"/>
    <row r="2646" s="242" customFormat="1" ht="12.75"/>
    <row r="2647" s="242" customFormat="1" ht="12.75"/>
    <row r="2648" s="242" customFormat="1" ht="12.75"/>
    <row r="2649" s="242" customFormat="1" ht="12.75"/>
    <row r="2650" s="242" customFormat="1" ht="12.75"/>
    <row r="2651" s="242" customFormat="1" ht="12.75"/>
    <row r="2652" s="242" customFormat="1" ht="12.75"/>
    <row r="2653" s="242" customFormat="1" ht="12.75"/>
    <row r="2654" s="242" customFormat="1" ht="12.75"/>
    <row r="2655" s="242" customFormat="1" ht="12.75"/>
    <row r="2656" s="242" customFormat="1" ht="12.75"/>
    <row r="2657" s="242" customFormat="1" ht="12.75"/>
    <row r="2658" s="242" customFormat="1" ht="12.75"/>
    <row r="2659" s="242" customFormat="1" ht="12.75"/>
    <row r="2660" s="242" customFormat="1" ht="12.75"/>
    <row r="2661" s="242" customFormat="1" ht="12.75"/>
    <row r="2662" s="242" customFormat="1" ht="12.75"/>
    <row r="2663" s="242" customFormat="1" ht="12.75"/>
    <row r="2664" s="242" customFormat="1" ht="12.75"/>
    <row r="2665" s="242" customFormat="1" ht="12.75"/>
    <row r="2666" s="242" customFormat="1" ht="12.75"/>
    <row r="2667" s="242" customFormat="1" ht="12.75"/>
    <row r="2668" s="242" customFormat="1" ht="12.75"/>
    <row r="2669" s="242" customFormat="1" ht="12.75"/>
    <row r="2670" s="242" customFormat="1" ht="12.75"/>
    <row r="2671" s="242" customFormat="1" ht="12.75"/>
    <row r="2672" s="242" customFormat="1" ht="12.75"/>
    <row r="2673" s="242" customFormat="1" ht="12.75"/>
    <row r="2674" s="242" customFormat="1" ht="12.75"/>
    <row r="2675" s="242" customFormat="1" ht="12.75"/>
    <row r="2676" s="242" customFormat="1" ht="12.75"/>
    <row r="2677" s="242" customFormat="1" ht="12.75"/>
    <row r="2678" s="242" customFormat="1" ht="12.75"/>
    <row r="2679" s="242" customFormat="1" ht="12.75"/>
    <row r="2680" s="242" customFormat="1" ht="12.75"/>
    <row r="2681" s="242" customFormat="1" ht="12.75"/>
    <row r="2682" s="242" customFormat="1" ht="12.75"/>
    <row r="2683" s="242" customFormat="1" ht="12.75"/>
    <row r="2684" s="242" customFormat="1" ht="12.75"/>
    <row r="2685" s="242" customFormat="1" ht="12.75"/>
    <row r="2686" s="242" customFormat="1" ht="12.75"/>
    <row r="2687" s="242" customFormat="1" ht="12.75"/>
    <row r="2688" s="242" customFormat="1" ht="12.75"/>
    <row r="2689" s="242" customFormat="1" ht="12.75"/>
    <row r="2690" s="242" customFormat="1" ht="12.75"/>
    <row r="2691" s="242" customFormat="1" ht="12.75"/>
    <row r="2692" s="242" customFormat="1" ht="12.75"/>
    <row r="2693" s="242" customFormat="1" ht="12.75"/>
    <row r="2694" s="242" customFormat="1" ht="12.75"/>
    <row r="2695" s="242" customFormat="1" ht="12.75"/>
    <row r="2696" s="242" customFormat="1" ht="12.75"/>
    <row r="2697" s="242" customFormat="1" ht="12.75"/>
    <row r="2698" s="242" customFormat="1" ht="12.75"/>
    <row r="2699" s="242" customFormat="1" ht="12.75"/>
    <row r="2700" s="242" customFormat="1" ht="12.75"/>
    <row r="2701" s="242" customFormat="1" ht="12.75"/>
    <row r="2702" s="242" customFormat="1" ht="12.75"/>
    <row r="2703" s="242" customFormat="1" ht="12.75"/>
    <row r="2704" s="242" customFormat="1" ht="12.75"/>
    <row r="2705" s="242" customFormat="1" ht="12.75"/>
    <row r="2706" s="242" customFormat="1" ht="12.75"/>
    <row r="2707" s="242" customFormat="1" ht="12.75"/>
    <row r="2708" s="242" customFormat="1" ht="12.75"/>
    <row r="2709" s="242" customFormat="1" ht="12.75"/>
    <row r="2710" s="242" customFormat="1" ht="12.75"/>
    <row r="2711" s="242" customFormat="1" ht="12.75"/>
    <row r="2712" s="242" customFormat="1" ht="12.75"/>
    <row r="2713" s="242" customFormat="1" ht="12.75"/>
    <row r="2714" s="242" customFormat="1" ht="12.75"/>
    <row r="2715" s="242" customFormat="1" ht="12.75"/>
    <row r="2716" s="242" customFormat="1" ht="12.75"/>
    <row r="2717" s="242" customFormat="1" ht="12.75"/>
    <row r="2718" s="242" customFormat="1" ht="12.75"/>
    <row r="2719" s="242" customFormat="1" ht="12.75"/>
    <row r="2720" s="242" customFormat="1" ht="12.75"/>
    <row r="2721" s="242" customFormat="1" ht="12.75"/>
    <row r="2722" s="242" customFormat="1" ht="12.75"/>
    <row r="2723" s="242" customFormat="1" ht="12.75"/>
    <row r="2724" s="242" customFormat="1" ht="12.75"/>
    <row r="2725" s="242" customFormat="1" ht="12.75"/>
    <row r="2726" s="242" customFormat="1" ht="12.75"/>
    <row r="2727" s="242" customFormat="1" ht="12.75"/>
    <row r="2728" s="242" customFormat="1" ht="12.75"/>
    <row r="2729" s="242" customFormat="1" ht="12.75"/>
    <row r="2730" s="242" customFormat="1" ht="12.75"/>
    <row r="2731" s="242" customFormat="1" ht="12.75"/>
    <row r="2732" s="242" customFormat="1" ht="12.75"/>
    <row r="2733" s="242" customFormat="1" ht="12.75"/>
    <row r="2734" s="242" customFormat="1" ht="12.75"/>
    <row r="2735" s="242" customFormat="1" ht="12.75"/>
    <row r="2736" s="242" customFormat="1" ht="12.75"/>
    <row r="2737" s="242" customFormat="1" ht="12.75"/>
    <row r="2738" s="242" customFormat="1" ht="12.75"/>
    <row r="2739" s="242" customFormat="1" ht="12.75"/>
    <row r="2740" s="242" customFormat="1" ht="12.75"/>
    <row r="2741" s="242" customFormat="1" ht="12.75"/>
    <row r="2742" s="242" customFormat="1" ht="12.75"/>
    <row r="2743" s="242" customFormat="1" ht="12.75"/>
    <row r="2744" s="242" customFormat="1" ht="12.75"/>
    <row r="2745" s="242" customFormat="1" ht="12.75"/>
    <row r="2746" s="242" customFormat="1" ht="12.75"/>
    <row r="2747" s="242" customFormat="1" ht="12.75"/>
    <row r="2748" s="242" customFormat="1" ht="12.75"/>
    <row r="2749" s="242" customFormat="1" ht="12.75"/>
    <row r="2750" s="242" customFormat="1" ht="12.75"/>
    <row r="2751" s="242" customFormat="1" ht="12.75"/>
    <row r="2752" s="242" customFormat="1" ht="12.75"/>
    <row r="2753" s="242" customFormat="1" ht="12.75"/>
    <row r="2754" s="242" customFormat="1" ht="12.75"/>
    <row r="2755" s="242" customFormat="1" ht="12.75"/>
    <row r="2756" s="242" customFormat="1" ht="12.75"/>
    <row r="2757" s="242" customFormat="1" ht="12.75"/>
    <row r="2758" s="242" customFormat="1" ht="12.75"/>
    <row r="2759" s="242" customFormat="1" ht="12.75"/>
    <row r="2760" s="242" customFormat="1" ht="12.75"/>
    <row r="2761" s="242" customFormat="1" ht="12.75"/>
    <row r="2762" s="242" customFormat="1" ht="12.75"/>
    <row r="2763" s="242" customFormat="1" ht="12.75"/>
    <row r="2764" s="242" customFormat="1" ht="12.75"/>
    <row r="2765" s="242" customFormat="1" ht="12.75"/>
    <row r="2766" s="242" customFormat="1" ht="12.75"/>
    <row r="2767" s="242" customFormat="1" ht="12.75"/>
    <row r="2768" s="242" customFormat="1" ht="12.75"/>
    <row r="2769" s="242" customFormat="1" ht="12.75"/>
    <row r="2770" s="242" customFormat="1" ht="12.75"/>
    <row r="2771" s="242" customFormat="1" ht="12.75"/>
    <row r="2772" s="242" customFormat="1" ht="12.75"/>
    <row r="2773" s="242" customFormat="1" ht="12.75"/>
    <row r="2774" s="242" customFormat="1" ht="12.75"/>
    <row r="2775" s="242" customFormat="1" ht="12.75"/>
    <row r="2776" s="242" customFormat="1" ht="12.75"/>
    <row r="2777" s="242" customFormat="1" ht="12.75"/>
    <row r="2778" s="242" customFormat="1" ht="12.75"/>
    <row r="2779" s="242" customFormat="1" ht="12.75"/>
    <row r="2780" s="242" customFormat="1" ht="12.75"/>
    <row r="2781" s="242" customFormat="1" ht="12.75"/>
    <row r="2782" s="242" customFormat="1" ht="12.75"/>
    <row r="2783" s="242" customFormat="1" ht="12.75"/>
    <row r="2784" s="242" customFormat="1" ht="12.75"/>
    <row r="2785" s="242" customFormat="1" ht="12.75"/>
    <row r="2786" s="242" customFormat="1" ht="12.75"/>
    <row r="2787" s="242" customFormat="1" ht="12.75"/>
    <row r="2788" s="242" customFormat="1" ht="12.75"/>
    <row r="2789" s="242" customFormat="1" ht="12.75"/>
    <row r="2790" s="242" customFormat="1" ht="12.75"/>
    <row r="2791" s="242" customFormat="1" ht="12.75"/>
    <row r="2792" s="242" customFormat="1" ht="12.75"/>
    <row r="2793" s="242" customFormat="1" ht="12.75"/>
    <row r="2794" s="242" customFormat="1" ht="12.75"/>
    <row r="2795" s="242" customFormat="1" ht="12.75"/>
    <row r="2796" s="242" customFormat="1" ht="12.75"/>
    <row r="2797" s="242" customFormat="1" ht="12.75"/>
    <row r="2798" s="242" customFormat="1" ht="12.75"/>
    <row r="2799" s="242" customFormat="1" ht="12.75"/>
    <row r="2800" s="242" customFormat="1" ht="12.75"/>
    <row r="2801" s="242" customFormat="1" ht="12.75"/>
    <row r="2802" s="242" customFormat="1" ht="12.75"/>
    <row r="2803" s="242" customFormat="1" ht="12.75"/>
    <row r="2804" s="242" customFormat="1" ht="12.75"/>
    <row r="2805" s="242" customFormat="1" ht="12.75"/>
    <row r="2806" s="242" customFormat="1" ht="12.75"/>
    <row r="2807" s="242" customFormat="1" ht="12.75"/>
    <row r="2808" s="242" customFormat="1" ht="12.75"/>
    <row r="2809" s="242" customFormat="1" ht="12.75"/>
    <row r="2810" s="242" customFormat="1" ht="12.75"/>
    <row r="2811" s="242" customFormat="1" ht="12.75"/>
    <row r="2812" s="242" customFormat="1" ht="12.75"/>
    <row r="2813" s="242" customFormat="1" ht="12.75"/>
    <row r="2814" s="242" customFormat="1" ht="12.75"/>
    <row r="2815" s="242" customFormat="1" ht="12.75"/>
    <row r="2816" s="242" customFormat="1" ht="12.75"/>
    <row r="2817" s="242" customFormat="1" ht="12.75"/>
    <row r="2818" s="242" customFormat="1" ht="12.75"/>
    <row r="2819" s="242" customFormat="1" ht="12.75"/>
    <row r="2820" s="242" customFormat="1" ht="12.75"/>
    <row r="2821" s="242" customFormat="1" ht="12.75"/>
    <row r="2822" s="242" customFormat="1" ht="12.75"/>
    <row r="2823" s="242" customFormat="1" ht="12.75"/>
    <row r="2824" s="242" customFormat="1" ht="12.75"/>
    <row r="2825" s="242" customFormat="1" ht="12.75"/>
    <row r="2826" s="242" customFormat="1" ht="12.75"/>
    <row r="2827" s="242" customFormat="1" ht="12.75"/>
    <row r="2828" s="242" customFormat="1" ht="12.75"/>
    <row r="2829" s="242" customFormat="1" ht="12.75"/>
    <row r="2830" s="242" customFormat="1" ht="12.75"/>
    <row r="2831" s="242" customFormat="1" ht="12.75"/>
    <row r="2832" s="242" customFormat="1" ht="12.75"/>
    <row r="2833" s="242" customFormat="1" ht="12.75"/>
    <row r="2834" s="242" customFormat="1" ht="12.75"/>
    <row r="2835" s="242" customFormat="1" ht="12.75"/>
    <row r="2836" s="242" customFormat="1" ht="12.75"/>
    <row r="2837" s="242" customFormat="1" ht="12.75"/>
    <row r="2838" s="242" customFormat="1" ht="12.75"/>
    <row r="2839" s="242" customFormat="1" ht="12.75"/>
    <row r="2840" s="242" customFormat="1" ht="12.75"/>
    <row r="2841" s="242" customFormat="1" ht="12.75"/>
    <row r="2842" s="242" customFormat="1" ht="12.75"/>
    <row r="2843" s="242" customFormat="1" ht="12.75"/>
    <row r="2844" s="242" customFormat="1" ht="12.75"/>
    <row r="2845" s="242" customFormat="1" ht="12.75"/>
    <row r="2846" s="242" customFormat="1" ht="12.75"/>
    <row r="2847" s="242" customFormat="1" ht="12.75"/>
    <row r="2848" s="242" customFormat="1" ht="12.75"/>
    <row r="2849" s="242" customFormat="1" ht="12.75"/>
    <row r="2850" s="242" customFormat="1" ht="12.75"/>
    <row r="2851" s="242" customFormat="1" ht="12.75"/>
    <row r="2852" s="242" customFormat="1" ht="12.75"/>
    <row r="2853" s="242" customFormat="1" ht="12.75"/>
    <row r="2854" s="242" customFormat="1" ht="12.75"/>
    <row r="2855" s="242" customFormat="1" ht="12.75"/>
    <row r="2856" s="242" customFormat="1" ht="12.75"/>
    <row r="2857" s="242" customFormat="1" ht="12.75"/>
    <row r="2858" s="242" customFormat="1" ht="12.75"/>
    <row r="2859" s="242" customFormat="1" ht="12.75"/>
    <row r="2860" s="242" customFormat="1" ht="12.75"/>
    <row r="2861" s="242" customFormat="1" ht="12.75"/>
    <row r="2862" s="242" customFormat="1" ht="12.75"/>
    <row r="2863" s="242" customFormat="1" ht="12.75"/>
    <row r="2864" s="242" customFormat="1" ht="12.75"/>
    <row r="2865" s="242" customFormat="1" ht="12.75"/>
    <row r="2866" s="242" customFormat="1" ht="12.75"/>
    <row r="2867" s="242" customFormat="1" ht="12.75"/>
    <row r="2868" s="242" customFormat="1" ht="12.75"/>
    <row r="2869" s="242" customFormat="1" ht="12.75"/>
    <row r="2870" s="242" customFormat="1" ht="12.75"/>
    <row r="2871" s="242" customFormat="1" ht="12.75"/>
    <row r="2872" s="242" customFormat="1" ht="12.75"/>
    <row r="2873" s="242" customFormat="1" ht="12.75"/>
    <row r="2874" s="242" customFormat="1" ht="12.75"/>
    <row r="2875" s="242" customFormat="1" ht="12.75"/>
    <row r="2876" s="242" customFormat="1" ht="12.75"/>
    <row r="2877" s="242" customFormat="1" ht="12.75"/>
    <row r="2878" s="242" customFormat="1" ht="12.75"/>
    <row r="2879" s="242" customFormat="1" ht="12.75"/>
    <row r="2880" s="242" customFormat="1" ht="12.75"/>
    <row r="2881" s="242" customFormat="1" ht="12.75"/>
    <row r="2882" s="242" customFormat="1" ht="12.75"/>
    <row r="2883" s="242" customFormat="1" ht="12.75"/>
    <row r="2884" s="242" customFormat="1" ht="12.75"/>
    <row r="2885" s="242" customFormat="1" ht="12.75"/>
    <row r="2886" s="242" customFormat="1" ht="12.75"/>
    <row r="2887" s="242" customFormat="1" ht="12.75"/>
    <row r="2888" s="242" customFormat="1" ht="12.75"/>
    <row r="2889" s="242" customFormat="1" ht="12.75"/>
    <row r="2890" s="242" customFormat="1" ht="12.75"/>
    <row r="2891" s="242" customFormat="1" ht="12.75"/>
    <row r="2892" s="242" customFormat="1" ht="12.75"/>
    <row r="2893" s="242" customFormat="1" ht="12.75"/>
    <row r="2894" s="242" customFormat="1" ht="12.75"/>
    <row r="2895" s="242" customFormat="1" ht="12.75"/>
    <row r="2896" s="242" customFormat="1" ht="12.75"/>
    <row r="2897" s="242" customFormat="1" ht="12.75"/>
    <row r="2898" s="242" customFormat="1" ht="12.75"/>
    <row r="2899" s="242" customFormat="1" ht="12.75"/>
    <row r="2900" s="242" customFormat="1" ht="12.75"/>
    <row r="2901" s="242" customFormat="1" ht="12.75"/>
    <row r="2902" s="242" customFormat="1" ht="12.75"/>
    <row r="2903" s="242" customFormat="1" ht="12.75"/>
    <row r="2904" s="242" customFormat="1" ht="12.75"/>
    <row r="2905" s="242" customFormat="1" ht="12.75"/>
    <row r="2906" s="242" customFormat="1" ht="12.75"/>
    <row r="2907" s="242" customFormat="1" ht="12.75"/>
    <row r="2908" s="242" customFormat="1" ht="12.75"/>
    <row r="2909" s="242" customFormat="1" ht="12.75"/>
    <row r="2910" s="242" customFormat="1" ht="12.75"/>
    <row r="2911" s="242" customFormat="1" ht="12.75"/>
    <row r="2912" s="242" customFormat="1" ht="12.75"/>
    <row r="2913" s="242" customFormat="1" ht="12.75"/>
    <row r="2914" s="242" customFormat="1" ht="12.75"/>
    <row r="2915" s="242" customFormat="1" ht="12.75"/>
    <row r="2916" s="242" customFormat="1" ht="12.75"/>
    <row r="2917" s="242" customFormat="1" ht="12.75"/>
    <row r="2918" s="242" customFormat="1" ht="12.75"/>
    <row r="2919" s="242" customFormat="1" ht="12.75"/>
    <row r="2920" s="242" customFormat="1" ht="12.75"/>
    <row r="2921" s="242" customFormat="1" ht="12.75"/>
    <row r="2922" s="242" customFormat="1" ht="12.75"/>
    <row r="2923" s="242" customFormat="1" ht="12.75"/>
    <row r="2924" s="242" customFormat="1" ht="12.75"/>
    <row r="2925" s="242" customFormat="1" ht="12.75"/>
    <row r="2926" s="242" customFormat="1" ht="12.75"/>
    <row r="2927" s="242" customFormat="1" ht="12.75"/>
    <row r="2928" s="242" customFormat="1" ht="12.75"/>
    <row r="2929" s="242" customFormat="1" ht="12.75"/>
    <row r="2930" s="242" customFormat="1" ht="12.75"/>
    <row r="2931" s="242" customFormat="1" ht="12.75"/>
    <row r="2932" s="242" customFormat="1" ht="12.75"/>
    <row r="2933" s="242" customFormat="1" ht="12.75"/>
    <row r="2934" s="242" customFormat="1" ht="12.75"/>
    <row r="2935" s="242" customFormat="1" ht="12.75"/>
    <row r="2936" s="242" customFormat="1" ht="12.75"/>
    <row r="2937" s="242" customFormat="1" ht="12.75"/>
    <row r="2938" s="242" customFormat="1" ht="12.75"/>
    <row r="2939" s="242" customFormat="1" ht="12.75"/>
    <row r="2940" s="242" customFormat="1" ht="12.75"/>
    <row r="2941" s="242" customFormat="1" ht="12.75"/>
    <row r="2942" s="242" customFormat="1" ht="12.75"/>
    <row r="2943" s="242" customFormat="1" ht="12.75"/>
    <row r="2944" s="242" customFormat="1" ht="12.75"/>
    <row r="2945" s="242" customFormat="1" ht="12.75"/>
    <row r="2946" s="242" customFormat="1" ht="12.75"/>
    <row r="2947" s="242" customFormat="1" ht="12.75"/>
    <row r="2948" s="242" customFormat="1" ht="12.75"/>
    <row r="2949" s="242" customFormat="1" ht="12.75"/>
    <row r="2950" s="242" customFormat="1" ht="12.75"/>
    <row r="2951" s="242" customFormat="1" ht="12.75"/>
    <row r="2952" s="242" customFormat="1" ht="12.75"/>
    <row r="2953" s="242" customFormat="1" ht="12.75"/>
    <row r="2954" s="242" customFormat="1" ht="12.75"/>
    <row r="2955" s="242" customFormat="1" ht="12.75"/>
    <row r="2956" s="242" customFormat="1" ht="12.75"/>
    <row r="2957" s="242" customFormat="1" ht="12.75"/>
    <row r="2958" s="242" customFormat="1" ht="12.75"/>
    <row r="2959" s="242" customFormat="1" ht="12.75"/>
    <row r="2960" s="242" customFormat="1" ht="12.75"/>
    <row r="2961" s="242" customFormat="1" ht="12.75"/>
    <row r="2962" s="242" customFormat="1" ht="12.75"/>
    <row r="2963" s="242" customFormat="1" ht="12.75"/>
    <row r="2964" s="242" customFormat="1" ht="12.75"/>
    <row r="2965" s="242" customFormat="1" ht="12.75"/>
    <row r="2966" s="242" customFormat="1" ht="12.75"/>
    <row r="2967" s="242" customFormat="1" ht="12.75"/>
    <row r="2968" s="242" customFormat="1" ht="12.75"/>
    <row r="2969" s="242" customFormat="1" ht="12.75"/>
    <row r="2970" s="242" customFormat="1" ht="12.75"/>
    <row r="2971" s="242" customFormat="1" ht="12.75"/>
    <row r="2972" s="242" customFormat="1" ht="12.75"/>
    <row r="2973" s="242" customFormat="1" ht="12.75"/>
    <row r="2974" s="242" customFormat="1" ht="12.75"/>
    <row r="2975" s="242" customFormat="1" ht="12.75"/>
    <row r="2976" s="242" customFormat="1" ht="12.75"/>
    <row r="2977" s="242" customFormat="1" ht="12.75"/>
    <row r="2978" s="242" customFormat="1" ht="12.75"/>
    <row r="2979" s="242" customFormat="1" ht="12.75"/>
    <row r="2980" s="242" customFormat="1" ht="12.75"/>
    <row r="2981" s="242" customFormat="1" ht="12.75"/>
    <row r="2982" s="242" customFormat="1" ht="12.75"/>
    <row r="2983" s="242" customFormat="1" ht="12.75"/>
    <row r="2984" s="242" customFormat="1" ht="12.75"/>
    <row r="2985" s="242" customFormat="1" ht="12.75"/>
    <row r="2986" s="242" customFormat="1" ht="12.75"/>
    <row r="2987" s="242" customFormat="1" ht="12.75"/>
    <row r="2988" s="242" customFormat="1" ht="12.75"/>
    <row r="2989" s="242" customFormat="1" ht="12.75"/>
    <row r="2990" s="242" customFormat="1" ht="12.75"/>
    <row r="2991" s="242" customFormat="1" ht="12.75"/>
    <row r="2992" s="242" customFormat="1" ht="12.75"/>
    <row r="2993" s="242" customFormat="1" ht="12.75"/>
    <row r="2994" s="242" customFormat="1" ht="12.75"/>
    <row r="2995" s="242" customFormat="1" ht="12.75"/>
    <row r="2996" s="242" customFormat="1" ht="12.75"/>
    <row r="2997" s="242" customFormat="1" ht="12.75"/>
    <row r="2998" s="242" customFormat="1" ht="12.75"/>
    <row r="2999" s="242" customFormat="1" ht="12.75"/>
    <row r="3000" s="242" customFormat="1" ht="12.75"/>
    <row r="3001" s="242" customFormat="1" ht="12.75"/>
    <row r="3002" s="242" customFormat="1" ht="12.75"/>
    <row r="3003" s="242" customFormat="1" ht="12.75"/>
    <row r="3004" s="242" customFormat="1" ht="12.75"/>
    <row r="3005" s="242" customFormat="1" ht="12.75"/>
    <row r="3006" s="242" customFormat="1" ht="12.75"/>
    <row r="3007" s="242" customFormat="1" ht="12.75"/>
    <row r="3008" s="242" customFormat="1" ht="12.75"/>
    <row r="3009" s="242" customFormat="1" ht="12.75"/>
    <row r="3010" s="242" customFormat="1" ht="12.75"/>
    <row r="3011" s="242" customFormat="1" ht="12.75"/>
    <row r="3012" s="242" customFormat="1" ht="12.75"/>
    <row r="3013" s="242" customFormat="1" ht="12.75"/>
    <row r="3014" s="242" customFormat="1" ht="12.75"/>
    <row r="3015" s="242" customFormat="1" ht="12.75"/>
    <row r="3016" s="242" customFormat="1" ht="12.75"/>
    <row r="3017" s="242" customFormat="1" ht="12.75"/>
    <row r="3018" s="242" customFormat="1" ht="12.75"/>
    <row r="3019" s="242" customFormat="1" ht="12.75"/>
    <row r="3020" s="242" customFormat="1" ht="12.75"/>
    <row r="3021" s="242" customFormat="1" ht="12.75"/>
    <row r="3022" s="242" customFormat="1" ht="12.75"/>
    <row r="3023" s="242" customFormat="1" ht="12.75"/>
    <row r="3024" s="242" customFormat="1" ht="12.75"/>
    <row r="3025" s="242" customFormat="1" ht="12.75"/>
    <row r="3026" s="242" customFormat="1" ht="12.75"/>
    <row r="3027" s="242" customFormat="1" ht="12.75"/>
    <row r="3028" s="242" customFormat="1" ht="12.75"/>
    <row r="3029" s="242" customFormat="1" ht="12.75"/>
    <row r="3030" s="242" customFormat="1" ht="12.75"/>
    <row r="3031" s="242" customFormat="1" ht="12.75"/>
    <row r="3032" s="242" customFormat="1" ht="12.75"/>
    <row r="3033" s="242" customFormat="1" ht="12.75"/>
    <row r="3034" s="242" customFormat="1" ht="12.75"/>
    <row r="3035" s="242" customFormat="1" ht="12.75"/>
    <row r="3036" s="242" customFormat="1" ht="12.75"/>
    <row r="3037" s="242" customFormat="1" ht="12.75"/>
    <row r="3038" s="242" customFormat="1" ht="12.75"/>
    <row r="3039" s="242" customFormat="1" ht="12.75"/>
    <row r="3040" s="242" customFormat="1" ht="12.75"/>
    <row r="3041" s="242" customFormat="1" ht="12.75"/>
    <row r="3042" s="242" customFormat="1" ht="12.75"/>
    <row r="3043" s="242" customFormat="1" ht="12.75"/>
    <row r="3044" s="242" customFormat="1" ht="12.75"/>
    <row r="3045" s="242" customFormat="1" ht="12.75"/>
    <row r="3046" s="242" customFormat="1" ht="12.75"/>
    <row r="3047" s="242" customFormat="1" ht="12.75"/>
    <row r="3048" s="242" customFormat="1" ht="12.75"/>
    <row r="3049" s="242" customFormat="1" ht="12.75"/>
    <row r="3050" s="242" customFormat="1" ht="12.75"/>
    <row r="3051" s="242" customFormat="1" ht="12.75"/>
    <row r="3052" s="242" customFormat="1" ht="12.75"/>
    <row r="3053" s="242" customFormat="1" ht="12.75"/>
    <row r="3054" s="242" customFormat="1" ht="12.75"/>
    <row r="3055" s="242" customFormat="1" ht="12.75"/>
    <row r="3056" s="242" customFormat="1" ht="12.75"/>
    <row r="3057" s="242" customFormat="1" ht="12.75"/>
    <row r="3058" s="242" customFormat="1" ht="12.75"/>
    <row r="3059" s="242" customFormat="1" ht="12.75"/>
    <row r="3060" s="242" customFormat="1" ht="12.75"/>
    <row r="3061" s="242" customFormat="1" ht="12.75"/>
    <row r="3062" s="242" customFormat="1" ht="12.75"/>
    <row r="3063" s="242" customFormat="1" ht="12.75"/>
    <row r="3064" s="242" customFormat="1" ht="12.75"/>
    <row r="3065" s="242" customFormat="1" ht="12.75"/>
    <row r="3066" s="242" customFormat="1" ht="12.75"/>
    <row r="3067" s="242" customFormat="1" ht="12.75"/>
    <row r="3068" s="242" customFormat="1" ht="12.75"/>
    <row r="3069" s="242" customFormat="1" ht="12.75"/>
    <row r="3070" s="242" customFormat="1" ht="12.75"/>
    <row r="3071" s="242" customFormat="1" ht="12.75"/>
    <row r="3072" s="242" customFormat="1" ht="12.75"/>
    <row r="3073" s="242" customFormat="1" ht="12.75"/>
    <row r="3074" s="242" customFormat="1" ht="12.75"/>
    <row r="3075" s="242" customFormat="1" ht="12.75"/>
    <row r="3076" s="242" customFormat="1" ht="12.75"/>
    <row r="3077" s="242" customFormat="1" ht="12.75"/>
    <row r="3078" s="242" customFormat="1" ht="12.75"/>
    <row r="3079" s="242" customFormat="1" ht="12.75"/>
    <row r="3080" s="242" customFormat="1" ht="12.75"/>
    <row r="3081" s="242" customFormat="1" ht="12.75"/>
    <row r="3082" s="242" customFormat="1" ht="12.75"/>
    <row r="3083" s="242" customFormat="1" ht="12.75"/>
    <row r="3084" s="242" customFormat="1" ht="12.75"/>
    <row r="3085" s="242" customFormat="1" ht="12.75"/>
    <row r="3086" s="242" customFormat="1" ht="12.75"/>
    <row r="3087" s="242" customFormat="1" ht="12.75"/>
    <row r="3088" s="242" customFormat="1" ht="12.75"/>
    <row r="3089" s="242" customFormat="1" ht="12.75"/>
    <row r="3090" s="242" customFormat="1" ht="12.75"/>
    <row r="3091" s="242" customFormat="1" ht="12.75"/>
    <row r="3092" s="242" customFormat="1" ht="12.75"/>
    <row r="3093" s="242" customFormat="1" ht="12.75"/>
    <row r="3094" s="242" customFormat="1" ht="12.75"/>
    <row r="3095" s="242" customFormat="1" ht="12.75"/>
    <row r="3096" s="242" customFormat="1" ht="12.75"/>
    <row r="3097" s="242" customFormat="1" ht="12.75"/>
    <row r="3098" s="242" customFormat="1" ht="12.75"/>
    <row r="3099" s="242" customFormat="1" ht="12.75"/>
    <row r="3100" s="242" customFormat="1" ht="12.75"/>
    <row r="3101" s="242" customFormat="1" ht="12.75"/>
    <row r="3102" s="242" customFormat="1" ht="12.75"/>
    <row r="3103" s="242" customFormat="1" ht="12.75"/>
    <row r="3104" s="242" customFormat="1" ht="12.75"/>
    <row r="3105" s="242" customFormat="1" ht="12.75"/>
    <row r="3106" s="242" customFormat="1" ht="12.75"/>
    <row r="3107" s="242" customFormat="1" ht="12.75"/>
    <row r="3108" s="242" customFormat="1" ht="12.75"/>
    <row r="3109" s="242" customFormat="1" ht="12.75"/>
    <row r="3110" s="242" customFormat="1" ht="12.75"/>
    <row r="3111" s="242" customFormat="1" ht="12.75"/>
    <row r="3112" s="242" customFormat="1" ht="12.75"/>
    <row r="3113" s="242" customFormat="1" ht="12.75"/>
    <row r="3114" s="242" customFormat="1" ht="12.75"/>
    <row r="3115" s="242" customFormat="1" ht="12.75"/>
    <row r="3116" s="242" customFormat="1" ht="12.75"/>
    <row r="3117" s="242" customFormat="1" ht="12.75"/>
    <row r="3118" s="242" customFormat="1" ht="12.75"/>
    <row r="3119" s="242" customFormat="1" ht="12.75"/>
    <row r="3120" s="242" customFormat="1" ht="12.75"/>
    <row r="3121" s="242" customFormat="1" ht="12.75"/>
    <row r="3122" s="242" customFormat="1" ht="12.75"/>
    <row r="3123" s="242" customFormat="1" ht="12.75"/>
    <row r="3124" s="242" customFormat="1" ht="12.75"/>
    <row r="3125" s="242" customFormat="1" ht="12.75"/>
    <row r="3126" s="242" customFormat="1" ht="12.75"/>
    <row r="3127" s="242" customFormat="1" ht="12.75"/>
    <row r="3128" s="242" customFormat="1" ht="12.75"/>
    <row r="3129" s="242" customFormat="1" ht="12.75"/>
    <row r="3130" s="242" customFormat="1" ht="12.75"/>
    <row r="3131" s="242" customFormat="1" ht="12.75"/>
    <row r="3132" s="242" customFormat="1" ht="12.75"/>
    <row r="3133" s="242" customFormat="1" ht="12.75"/>
    <row r="3134" s="242" customFormat="1" ht="12.75"/>
    <row r="3135" s="242" customFormat="1" ht="12.75"/>
    <row r="3136" s="242" customFormat="1" ht="12.75"/>
    <row r="3137" s="242" customFormat="1" ht="12.75"/>
    <row r="3138" s="242" customFormat="1" ht="12.75"/>
    <row r="3139" s="242" customFormat="1" ht="12.75"/>
    <row r="3140" s="242" customFormat="1" ht="12.75"/>
    <row r="3141" s="242" customFormat="1" ht="12.75"/>
    <row r="3142" s="242" customFormat="1" ht="12.75"/>
    <row r="3143" s="242" customFormat="1" ht="12.75"/>
    <row r="3144" s="242" customFormat="1" ht="12.75"/>
    <row r="3145" s="242" customFormat="1" ht="12.75"/>
    <row r="3146" s="242" customFormat="1" ht="12.75"/>
    <row r="3147" s="242" customFormat="1" ht="12.75"/>
    <row r="3148" s="242" customFormat="1" ht="12.75"/>
    <row r="3149" s="242" customFormat="1" ht="12.75"/>
    <row r="3150" s="242" customFormat="1" ht="12.75"/>
    <row r="3151" s="242" customFormat="1" ht="12.75"/>
    <row r="3152" s="242" customFormat="1" ht="12.75"/>
    <row r="3153" s="242" customFormat="1" ht="12.75"/>
    <row r="3154" s="242" customFormat="1" ht="12.75"/>
    <row r="3155" s="242" customFormat="1" ht="12.75"/>
    <row r="3156" s="242" customFormat="1" ht="12.75"/>
    <row r="3157" s="242" customFormat="1" ht="12.75"/>
    <row r="3158" s="242" customFormat="1" ht="12.75"/>
    <row r="3159" s="242" customFormat="1" ht="12.75"/>
    <row r="3160" s="242" customFormat="1" ht="12.75"/>
    <row r="3161" s="242" customFormat="1" ht="12.75"/>
    <row r="3162" s="242" customFormat="1" ht="12.75"/>
    <row r="3163" s="242" customFormat="1" ht="12.75"/>
    <row r="3164" s="242" customFormat="1" ht="12.75"/>
    <row r="3165" s="242" customFormat="1" ht="12.75"/>
    <row r="3166" s="242" customFormat="1" ht="12.75"/>
    <row r="3167" s="242" customFormat="1" ht="12.75"/>
    <row r="3168" s="242" customFormat="1" ht="12.75"/>
    <row r="3169" s="242" customFormat="1" ht="12.75"/>
    <row r="3170" s="242" customFormat="1" ht="12.75"/>
  </sheetData>
  <sheetProtection password="CAC3" sheet="1" objects="1" scenarios="1"/>
  <mergeCells count="3">
    <mergeCell ref="C14:D14"/>
    <mergeCell ref="C7:D7"/>
    <mergeCell ref="C21:E22"/>
  </mergeCells>
  <hyperlinks>
    <hyperlink ref="L10" r:id="rId1" display="Jocelyn.MacDonald@Nationalleasing.com"/>
  </hyperlinks>
  <printOptions/>
  <pageMargins left="0.75" right="0.75" top="1" bottom="1" header="0.5" footer="0.5"/>
  <pageSetup fitToHeight="1" fitToWidth="1"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2:AJ112"/>
  <sheetViews>
    <sheetView showGridLines="0" tabSelected="1" zoomScale="75" zoomScaleNormal="75" zoomScaleSheetLayoutView="70" zoomScalePageLayoutView="0" workbookViewId="0" topLeftCell="A1">
      <selection activeCell="D20" sqref="D20:G20"/>
    </sheetView>
  </sheetViews>
  <sheetFormatPr defaultColWidth="9.140625" defaultRowHeight="12.75"/>
  <cols>
    <col min="1" max="1" width="2.140625" style="242" customWidth="1"/>
    <col min="2" max="2" width="2.57421875" style="242" customWidth="1"/>
    <col min="3" max="3" width="3.28125" style="0" customWidth="1"/>
    <col min="4" max="4" width="13.140625" style="0" customWidth="1"/>
    <col min="16" max="16" width="3.28125" style="0" customWidth="1"/>
    <col min="17" max="36" width="9.140625" style="242" customWidth="1"/>
  </cols>
  <sheetData>
    <row r="1" s="242" customFormat="1" ht="13.5" thickBot="1"/>
    <row r="2" spans="3:16" ht="12.75">
      <c r="C2" s="235"/>
      <c r="D2" s="236"/>
      <c r="E2" s="236"/>
      <c r="F2" s="236"/>
      <c r="G2" s="236"/>
      <c r="H2" s="236"/>
      <c r="I2" s="236"/>
      <c r="J2" s="236"/>
      <c r="K2" s="236"/>
      <c r="L2" s="236"/>
      <c r="M2" s="236"/>
      <c r="N2" s="236"/>
      <c r="O2" s="236"/>
      <c r="P2" s="237"/>
    </row>
    <row r="3" spans="3:16" ht="12.75">
      <c r="C3" s="26"/>
      <c r="D3" s="1"/>
      <c r="E3" s="1"/>
      <c r="F3" s="1"/>
      <c r="G3" s="1"/>
      <c r="H3" s="1"/>
      <c r="I3" s="1"/>
      <c r="J3" s="1"/>
      <c r="K3" s="1"/>
      <c r="L3" s="1"/>
      <c r="M3" s="1"/>
      <c r="N3" s="1"/>
      <c r="O3" s="1"/>
      <c r="P3" s="239"/>
    </row>
    <row r="4" spans="3:16" ht="12.75">
      <c r="C4" s="26"/>
      <c r="D4" s="1"/>
      <c r="E4" s="1"/>
      <c r="F4" s="1"/>
      <c r="G4" s="1"/>
      <c r="H4" s="1"/>
      <c r="I4" s="1"/>
      <c r="J4" s="1"/>
      <c r="K4" s="1"/>
      <c r="L4" s="1"/>
      <c r="M4" s="1"/>
      <c r="N4" s="1"/>
      <c r="O4" s="1"/>
      <c r="P4" s="239"/>
    </row>
    <row r="5" spans="3:16" ht="18">
      <c r="C5" s="26"/>
      <c r="D5" s="365" t="s">
        <v>125</v>
      </c>
      <c r="E5" s="365"/>
      <c r="F5" s="365"/>
      <c r="G5" s="365"/>
      <c r="H5" s="365"/>
      <c r="I5" s="365"/>
      <c r="J5" s="365"/>
      <c r="K5" s="365"/>
      <c r="L5" s="365"/>
      <c r="M5" s="365"/>
      <c r="N5" s="365"/>
      <c r="O5" s="365"/>
      <c r="P5" s="239"/>
    </row>
    <row r="6" spans="3:16" ht="12.75">
      <c r="C6" s="26"/>
      <c r="D6" s="1"/>
      <c r="E6" s="1"/>
      <c r="F6" s="1"/>
      <c r="G6" s="1"/>
      <c r="H6" s="1"/>
      <c r="I6" s="1"/>
      <c r="J6" s="1"/>
      <c r="K6" s="1"/>
      <c r="L6" s="1"/>
      <c r="M6" s="1"/>
      <c r="N6" s="1"/>
      <c r="O6" s="1"/>
      <c r="P6" s="239"/>
    </row>
    <row r="7" spans="3:16" ht="12.75">
      <c r="C7" s="26"/>
      <c r="D7" s="1"/>
      <c r="E7" s="1"/>
      <c r="F7" s="1"/>
      <c r="G7" s="1"/>
      <c r="H7" s="1"/>
      <c r="I7" s="1"/>
      <c r="J7" s="1"/>
      <c r="K7" s="1"/>
      <c r="L7" s="1"/>
      <c r="M7" s="1"/>
      <c r="N7" s="1"/>
      <c r="O7" s="1"/>
      <c r="P7" s="239"/>
    </row>
    <row r="8" spans="3:16" ht="12.75">
      <c r="C8" s="26"/>
      <c r="D8" s="1"/>
      <c r="E8" s="1"/>
      <c r="F8" s="1"/>
      <c r="G8" s="1"/>
      <c r="H8" s="1"/>
      <c r="I8" s="1"/>
      <c r="J8" s="1"/>
      <c r="K8" s="1"/>
      <c r="L8" s="1"/>
      <c r="M8" s="1"/>
      <c r="N8" s="1"/>
      <c r="O8" s="1"/>
      <c r="P8" s="239"/>
    </row>
    <row r="9" spans="1:36" s="173" customFormat="1" ht="11.25">
      <c r="A9" s="268"/>
      <c r="B9" s="268"/>
      <c r="C9" s="269"/>
      <c r="D9" s="177" t="s">
        <v>232</v>
      </c>
      <c r="E9" s="177"/>
      <c r="F9" s="177"/>
      <c r="G9" s="177"/>
      <c r="H9" s="177" t="s">
        <v>108</v>
      </c>
      <c r="I9" s="177"/>
      <c r="J9" s="177"/>
      <c r="K9" s="177"/>
      <c r="L9" s="177" t="s">
        <v>262</v>
      </c>
      <c r="M9" s="177"/>
      <c r="N9" s="177"/>
      <c r="O9" s="177"/>
      <c r="P9" s="270"/>
      <c r="Q9" s="268"/>
      <c r="R9" s="268"/>
      <c r="S9" s="268"/>
      <c r="T9" s="268"/>
      <c r="U9" s="268"/>
      <c r="V9" s="268"/>
      <c r="W9" s="268"/>
      <c r="X9" s="268"/>
      <c r="Y9" s="268"/>
      <c r="Z9" s="268"/>
      <c r="AA9" s="268"/>
      <c r="AB9" s="268"/>
      <c r="AC9" s="268"/>
      <c r="AD9" s="268"/>
      <c r="AE9" s="268"/>
      <c r="AF9" s="268"/>
      <c r="AG9" s="268"/>
      <c r="AH9" s="268"/>
      <c r="AI9" s="268"/>
      <c r="AJ9" s="268"/>
    </row>
    <row r="10" spans="1:36" s="2" customFormat="1" ht="18">
      <c r="A10" s="271"/>
      <c r="B10" s="271"/>
      <c r="C10" s="272"/>
      <c r="D10" s="366" t="s">
        <v>260</v>
      </c>
      <c r="E10" s="366"/>
      <c r="F10" s="366"/>
      <c r="G10" s="366"/>
      <c r="H10" s="366" t="s">
        <v>261</v>
      </c>
      <c r="I10" s="366"/>
      <c r="J10" s="366"/>
      <c r="K10" s="366"/>
      <c r="L10" s="367" t="s">
        <v>266</v>
      </c>
      <c r="M10" s="367"/>
      <c r="N10" s="367"/>
      <c r="O10" s="367"/>
      <c r="P10" s="273"/>
      <c r="Q10" s="271"/>
      <c r="R10" s="271"/>
      <c r="S10" s="271"/>
      <c r="T10" s="271"/>
      <c r="U10" s="271"/>
      <c r="V10" s="271"/>
      <c r="W10" s="271"/>
      <c r="X10" s="271"/>
      <c r="Y10" s="271"/>
      <c r="Z10" s="271"/>
      <c r="AA10" s="271"/>
      <c r="AB10" s="271"/>
      <c r="AC10" s="271"/>
      <c r="AD10" s="271"/>
      <c r="AE10" s="271"/>
      <c r="AF10" s="271"/>
      <c r="AG10" s="271"/>
      <c r="AH10" s="271"/>
      <c r="AI10" s="271"/>
      <c r="AJ10" s="271"/>
    </row>
    <row r="11" spans="3:16" ht="15">
      <c r="C11" s="26"/>
      <c r="D11" s="368" t="s">
        <v>122</v>
      </c>
      <c r="E11" s="369"/>
      <c r="F11" s="369"/>
      <c r="G11" s="369"/>
      <c r="H11" s="369"/>
      <c r="I11" s="369"/>
      <c r="J11" s="369"/>
      <c r="K11" s="369"/>
      <c r="L11" s="369"/>
      <c r="M11" s="369"/>
      <c r="N11" s="369"/>
      <c r="O11" s="370"/>
      <c r="P11" s="239"/>
    </row>
    <row r="12" spans="1:36" s="173" customFormat="1" ht="11.25">
      <c r="A12" s="268"/>
      <c r="B12" s="268"/>
      <c r="C12" s="269"/>
      <c r="D12" s="170" t="s">
        <v>103</v>
      </c>
      <c r="E12" s="171"/>
      <c r="F12" s="170" t="s">
        <v>111</v>
      </c>
      <c r="G12" s="172"/>
      <c r="H12" s="172"/>
      <c r="I12" s="172"/>
      <c r="J12" s="172"/>
      <c r="K12" s="172"/>
      <c r="L12" s="172"/>
      <c r="M12" s="172"/>
      <c r="N12" s="172"/>
      <c r="O12" s="171"/>
      <c r="P12" s="270"/>
      <c r="Q12" s="268"/>
      <c r="R12" s="268"/>
      <c r="S12" s="268"/>
      <c r="T12" s="268"/>
      <c r="U12" s="268"/>
      <c r="V12" s="268"/>
      <c r="W12" s="268"/>
      <c r="X12" s="268"/>
      <c r="Y12" s="268"/>
      <c r="Z12" s="268"/>
      <c r="AA12" s="268"/>
      <c r="AB12" s="268"/>
      <c r="AC12" s="268"/>
      <c r="AD12" s="268"/>
      <c r="AE12" s="268"/>
      <c r="AF12" s="268"/>
      <c r="AG12" s="268"/>
      <c r="AH12" s="268"/>
      <c r="AI12" s="268"/>
      <c r="AJ12" s="268"/>
    </row>
    <row r="13" spans="1:36" s="173" customFormat="1" ht="11.25">
      <c r="A13" s="268"/>
      <c r="B13" s="268"/>
      <c r="C13" s="269"/>
      <c r="D13" s="176"/>
      <c r="E13" s="178"/>
      <c r="F13" s="176"/>
      <c r="G13" s="177"/>
      <c r="H13" s="177"/>
      <c r="I13" s="177"/>
      <c r="J13" s="177"/>
      <c r="K13" s="177"/>
      <c r="L13" s="177"/>
      <c r="M13" s="177"/>
      <c r="N13" s="177"/>
      <c r="O13" s="178"/>
      <c r="P13" s="270"/>
      <c r="Q13" s="268"/>
      <c r="R13" s="268"/>
      <c r="S13" s="268"/>
      <c r="T13" s="268"/>
      <c r="U13" s="268"/>
      <c r="V13" s="268"/>
      <c r="W13" s="268"/>
      <c r="X13" s="268"/>
      <c r="Y13" s="268"/>
      <c r="Z13" s="268"/>
      <c r="AA13" s="268"/>
      <c r="AB13" s="268"/>
      <c r="AC13" s="268"/>
      <c r="AD13" s="268"/>
      <c r="AE13" s="268"/>
      <c r="AF13" s="268"/>
      <c r="AG13" s="268"/>
      <c r="AH13" s="268"/>
      <c r="AI13" s="268"/>
      <c r="AJ13" s="268"/>
    </row>
    <row r="14" spans="1:36" s="2" customFormat="1" ht="15">
      <c r="A14" s="271"/>
      <c r="B14" s="271"/>
      <c r="C14" s="272"/>
      <c r="D14" s="360"/>
      <c r="E14" s="361"/>
      <c r="F14" s="362" t="s">
        <v>263</v>
      </c>
      <c r="G14" s="363"/>
      <c r="H14" s="363"/>
      <c r="I14" s="363"/>
      <c r="J14" s="363"/>
      <c r="K14" s="363"/>
      <c r="L14" s="363"/>
      <c r="M14" s="363"/>
      <c r="N14" s="363"/>
      <c r="O14" s="364"/>
      <c r="P14" s="273"/>
      <c r="Q14" s="271"/>
      <c r="R14" s="271"/>
      <c r="S14" s="271"/>
      <c r="T14" s="271"/>
      <c r="U14" s="271"/>
      <c r="V14" s="271"/>
      <c r="W14" s="271"/>
      <c r="X14" s="271"/>
      <c r="Y14" s="271"/>
      <c r="Z14" s="271"/>
      <c r="AA14" s="271"/>
      <c r="AB14" s="271"/>
      <c r="AC14" s="271"/>
      <c r="AD14" s="271"/>
      <c r="AE14" s="271"/>
      <c r="AF14" s="271"/>
      <c r="AG14" s="271"/>
      <c r="AH14" s="271"/>
      <c r="AI14" s="271"/>
      <c r="AJ14" s="271"/>
    </row>
    <row r="15" spans="1:36" s="173" customFormat="1" ht="11.25">
      <c r="A15" s="268"/>
      <c r="B15" s="268"/>
      <c r="C15" s="269"/>
      <c r="D15" s="170" t="s">
        <v>197</v>
      </c>
      <c r="E15" s="172"/>
      <c r="F15" s="172"/>
      <c r="G15" s="171"/>
      <c r="H15" s="170" t="s">
        <v>123</v>
      </c>
      <c r="I15" s="172"/>
      <c r="J15" s="172"/>
      <c r="K15" s="171"/>
      <c r="L15" s="170" t="s">
        <v>10</v>
      </c>
      <c r="M15" s="172"/>
      <c r="N15" s="172"/>
      <c r="O15" s="171"/>
      <c r="P15" s="270"/>
      <c r="Q15" s="268"/>
      <c r="R15" s="268"/>
      <c r="S15" s="268"/>
      <c r="T15" s="268"/>
      <c r="U15" s="268"/>
      <c r="V15" s="268"/>
      <c r="W15" s="268"/>
      <c r="X15" s="268"/>
      <c r="Y15" s="268"/>
      <c r="Z15" s="268"/>
      <c r="AA15" s="268"/>
      <c r="AB15" s="268"/>
      <c r="AC15" s="268"/>
      <c r="AD15" s="268"/>
      <c r="AE15" s="268"/>
      <c r="AF15" s="268"/>
      <c r="AG15" s="268"/>
      <c r="AH15" s="268"/>
      <c r="AI15" s="268"/>
      <c r="AJ15" s="268"/>
    </row>
    <row r="16" spans="1:36" s="173" customFormat="1" ht="11.25">
      <c r="A16" s="268"/>
      <c r="B16" s="268"/>
      <c r="C16" s="269"/>
      <c r="D16" s="176"/>
      <c r="E16" s="177"/>
      <c r="F16" s="177"/>
      <c r="G16" s="178"/>
      <c r="H16" s="176"/>
      <c r="I16" s="177"/>
      <c r="J16" s="177"/>
      <c r="K16" s="178"/>
      <c r="L16" s="176"/>
      <c r="M16" s="177"/>
      <c r="N16" s="177"/>
      <c r="O16" s="178"/>
      <c r="P16" s="270"/>
      <c r="Q16" s="268"/>
      <c r="R16" s="268"/>
      <c r="S16" s="268"/>
      <c r="T16" s="268"/>
      <c r="U16" s="268"/>
      <c r="V16" s="268"/>
      <c r="W16" s="268"/>
      <c r="X16" s="268"/>
      <c r="Y16" s="268"/>
      <c r="Z16" s="268"/>
      <c r="AA16" s="268"/>
      <c r="AB16" s="268"/>
      <c r="AC16" s="268"/>
      <c r="AD16" s="268"/>
      <c r="AE16" s="268"/>
      <c r="AF16" s="268"/>
      <c r="AG16" s="268"/>
      <c r="AH16" s="268"/>
      <c r="AI16" s="268"/>
      <c r="AJ16" s="268"/>
    </row>
    <row r="17" spans="1:36" s="2" customFormat="1" ht="15">
      <c r="A17" s="271"/>
      <c r="B17" s="271"/>
      <c r="C17" s="272"/>
      <c r="D17" s="362" t="s">
        <v>264</v>
      </c>
      <c r="E17" s="363"/>
      <c r="F17" s="363"/>
      <c r="G17" s="364"/>
      <c r="H17" s="374" t="s">
        <v>266</v>
      </c>
      <c r="I17" s="374"/>
      <c r="J17" s="374"/>
      <c r="K17" s="374"/>
      <c r="L17" s="2" t="s">
        <v>265</v>
      </c>
      <c r="P17" s="273"/>
      <c r="Q17" s="271"/>
      <c r="R17" s="271"/>
      <c r="S17" s="271"/>
      <c r="T17" s="271"/>
      <c r="U17" s="271"/>
      <c r="V17" s="271"/>
      <c r="W17" s="271"/>
      <c r="X17" s="271"/>
      <c r="Y17" s="271"/>
      <c r="Z17" s="271"/>
      <c r="AA17" s="271"/>
      <c r="AB17" s="271"/>
      <c r="AC17" s="271"/>
      <c r="AD17" s="271"/>
      <c r="AE17" s="271"/>
      <c r="AF17" s="271"/>
      <c r="AG17" s="271"/>
      <c r="AH17" s="271"/>
      <c r="AI17" s="271"/>
      <c r="AJ17" s="271"/>
    </row>
    <row r="18" spans="1:36" s="173" customFormat="1" ht="11.25">
      <c r="A18" s="268"/>
      <c r="B18" s="268"/>
      <c r="C18" s="269"/>
      <c r="D18" s="170" t="s">
        <v>222</v>
      </c>
      <c r="E18" s="172"/>
      <c r="F18" s="172"/>
      <c r="G18" s="171"/>
      <c r="H18" s="170" t="s">
        <v>37</v>
      </c>
      <c r="I18" s="172"/>
      <c r="J18" s="172"/>
      <c r="K18" s="171"/>
      <c r="L18" s="170" t="s">
        <v>108</v>
      </c>
      <c r="M18" s="172"/>
      <c r="N18" s="172"/>
      <c r="O18" s="171"/>
      <c r="P18" s="270"/>
      <c r="Q18" s="268"/>
      <c r="R18" s="268"/>
      <c r="S18" s="268"/>
      <c r="T18" s="268"/>
      <c r="U18" s="268"/>
      <c r="V18" s="268"/>
      <c r="W18" s="268"/>
      <c r="X18" s="268"/>
      <c r="Y18" s="268"/>
      <c r="Z18" s="268"/>
      <c r="AA18" s="268"/>
      <c r="AB18" s="268"/>
      <c r="AC18" s="268"/>
      <c r="AD18" s="268"/>
      <c r="AE18" s="268"/>
      <c r="AF18" s="268"/>
      <c r="AG18" s="268"/>
      <c r="AH18" s="268"/>
      <c r="AI18" s="268"/>
      <c r="AJ18" s="268"/>
    </row>
    <row r="19" spans="1:36" s="173" customFormat="1" ht="11.25">
      <c r="A19" s="268"/>
      <c r="B19" s="268"/>
      <c r="C19" s="269"/>
      <c r="D19" s="176"/>
      <c r="E19" s="177"/>
      <c r="F19" s="177"/>
      <c r="G19" s="178"/>
      <c r="H19" s="176"/>
      <c r="I19" s="177"/>
      <c r="J19" s="177"/>
      <c r="K19" s="178"/>
      <c r="L19" s="176"/>
      <c r="M19" s="177"/>
      <c r="N19" s="177"/>
      <c r="O19" s="178"/>
      <c r="P19" s="270"/>
      <c r="Q19" s="268"/>
      <c r="R19" s="268"/>
      <c r="S19" s="268"/>
      <c r="T19" s="268"/>
      <c r="U19" s="268"/>
      <c r="V19" s="268"/>
      <c r="W19" s="268"/>
      <c r="X19" s="268"/>
      <c r="Y19" s="268"/>
      <c r="Z19" s="268"/>
      <c r="AA19" s="268"/>
      <c r="AB19" s="268"/>
      <c r="AC19" s="268"/>
      <c r="AD19" s="268"/>
      <c r="AE19" s="268"/>
      <c r="AF19" s="268"/>
      <c r="AG19" s="268"/>
      <c r="AH19" s="268"/>
      <c r="AI19" s="268"/>
      <c r="AJ19" s="268"/>
    </row>
    <row r="20" spans="1:36" s="2" customFormat="1" ht="15">
      <c r="A20" s="271"/>
      <c r="B20" s="271"/>
      <c r="C20" s="272"/>
      <c r="D20" s="371" t="s">
        <v>68</v>
      </c>
      <c r="E20" s="372"/>
      <c r="F20" s="372"/>
      <c r="G20" s="373"/>
      <c r="H20" s="362"/>
      <c r="I20" s="363"/>
      <c r="J20" s="363"/>
      <c r="K20" s="364"/>
      <c r="L20" s="374" t="s">
        <v>267</v>
      </c>
      <c r="M20" s="374"/>
      <c r="N20" s="374"/>
      <c r="O20" s="374"/>
      <c r="P20" s="273"/>
      <c r="Q20" s="271"/>
      <c r="R20" s="271"/>
      <c r="S20" s="271"/>
      <c r="T20" s="271"/>
      <c r="U20" s="271"/>
      <c r="V20" s="271"/>
      <c r="W20" s="271"/>
      <c r="X20" s="271"/>
      <c r="Y20" s="271"/>
      <c r="Z20" s="271"/>
      <c r="AA20" s="271"/>
      <c r="AB20" s="271"/>
      <c r="AC20" s="271"/>
      <c r="AD20" s="271"/>
      <c r="AE20" s="271"/>
      <c r="AF20" s="271"/>
      <c r="AG20" s="271"/>
      <c r="AH20" s="271"/>
      <c r="AI20" s="271"/>
      <c r="AJ20" s="271"/>
    </row>
    <row r="21" spans="1:36" s="173" customFormat="1" ht="11.25">
      <c r="A21" s="268"/>
      <c r="B21" s="268"/>
      <c r="C21" s="269"/>
      <c r="D21" s="170" t="s">
        <v>223</v>
      </c>
      <c r="E21" s="172"/>
      <c r="F21" s="172"/>
      <c r="G21" s="172"/>
      <c r="H21" s="172"/>
      <c r="I21" s="172"/>
      <c r="J21" s="172"/>
      <c r="K21" s="172"/>
      <c r="L21" s="172"/>
      <c r="M21" s="172"/>
      <c r="N21" s="172"/>
      <c r="O21" s="171"/>
      <c r="P21" s="270"/>
      <c r="Q21" s="268"/>
      <c r="R21" s="268"/>
      <c r="S21" s="268"/>
      <c r="T21" s="268"/>
      <c r="U21" s="268"/>
      <c r="V21" s="268"/>
      <c r="W21" s="268"/>
      <c r="X21" s="268"/>
      <c r="Y21" s="268"/>
      <c r="Z21" s="268"/>
      <c r="AA21" s="268"/>
      <c r="AB21" s="268"/>
      <c r="AC21" s="268"/>
      <c r="AD21" s="268"/>
      <c r="AE21" s="268"/>
      <c r="AF21" s="268"/>
      <c r="AG21" s="268"/>
      <c r="AH21" s="268"/>
      <c r="AI21" s="268"/>
      <c r="AJ21" s="268"/>
    </row>
    <row r="22" spans="1:36" s="2" customFormat="1" ht="15">
      <c r="A22" s="271"/>
      <c r="B22" s="271"/>
      <c r="C22" s="272"/>
      <c r="D22" s="357"/>
      <c r="E22" s="358"/>
      <c r="F22" s="358"/>
      <c r="G22" s="358"/>
      <c r="H22" s="358"/>
      <c r="I22" s="358"/>
      <c r="J22" s="358"/>
      <c r="K22" s="358"/>
      <c r="L22" s="358"/>
      <c r="M22" s="358"/>
      <c r="N22" s="358"/>
      <c r="O22" s="359"/>
      <c r="P22" s="273"/>
      <c r="Q22" s="271"/>
      <c r="R22" s="271"/>
      <c r="S22" s="271"/>
      <c r="T22" s="271"/>
      <c r="U22" s="271"/>
      <c r="V22" s="271"/>
      <c r="W22" s="271"/>
      <c r="X22" s="271"/>
      <c r="Y22" s="271"/>
      <c r="Z22" s="271"/>
      <c r="AA22" s="271"/>
      <c r="AB22" s="271"/>
      <c r="AC22" s="271"/>
      <c r="AD22" s="271"/>
      <c r="AE22" s="271"/>
      <c r="AF22" s="271"/>
      <c r="AG22" s="271"/>
      <c r="AH22" s="271"/>
      <c r="AI22" s="271"/>
      <c r="AJ22" s="271"/>
    </row>
    <row r="23" spans="3:16" ht="15">
      <c r="C23" s="26"/>
      <c r="D23" s="368" t="s">
        <v>130</v>
      </c>
      <c r="E23" s="369"/>
      <c r="F23" s="369"/>
      <c r="G23" s="369"/>
      <c r="H23" s="369"/>
      <c r="I23" s="369"/>
      <c r="J23" s="369"/>
      <c r="K23" s="369"/>
      <c r="L23" s="369"/>
      <c r="M23" s="369"/>
      <c r="N23" s="369"/>
      <c r="O23" s="370"/>
      <c r="P23" s="239"/>
    </row>
    <row r="24" spans="1:36" s="173" customFormat="1" ht="11.25">
      <c r="A24" s="268"/>
      <c r="B24" s="268"/>
      <c r="C24" s="269"/>
      <c r="D24" s="176" t="s">
        <v>104</v>
      </c>
      <c r="E24" s="177"/>
      <c r="F24" s="177"/>
      <c r="G24" s="177"/>
      <c r="H24" s="177"/>
      <c r="I24" s="177"/>
      <c r="J24" s="177"/>
      <c r="K24" s="178"/>
      <c r="L24" s="170" t="s">
        <v>120</v>
      </c>
      <c r="M24" s="172"/>
      <c r="N24" s="172"/>
      <c r="O24" s="171"/>
      <c r="P24" s="270"/>
      <c r="Q24" s="268"/>
      <c r="R24" s="268"/>
      <c r="S24" s="268"/>
      <c r="T24" s="268"/>
      <c r="U24" s="268"/>
      <c r="V24" s="268"/>
      <c r="W24" s="268"/>
      <c r="X24" s="268"/>
      <c r="Y24" s="268"/>
      <c r="Z24" s="268"/>
      <c r="AA24" s="268"/>
      <c r="AB24" s="268"/>
      <c r="AC24" s="268"/>
      <c r="AD24" s="268"/>
      <c r="AE24" s="268"/>
      <c r="AF24" s="268"/>
      <c r="AG24" s="268"/>
      <c r="AH24" s="268"/>
      <c r="AI24" s="268"/>
      <c r="AJ24" s="268"/>
    </row>
    <row r="25" spans="1:36" s="173" customFormat="1" ht="11.25">
      <c r="A25" s="268"/>
      <c r="B25" s="268"/>
      <c r="C25" s="269"/>
      <c r="D25" s="176"/>
      <c r="E25" s="177"/>
      <c r="F25" s="177"/>
      <c r="G25" s="177"/>
      <c r="H25" s="177"/>
      <c r="I25" s="177"/>
      <c r="J25" s="177"/>
      <c r="K25" s="178"/>
      <c r="L25" s="176"/>
      <c r="M25" s="177"/>
      <c r="N25" s="177"/>
      <c r="O25" s="178"/>
      <c r="P25" s="270"/>
      <c r="Q25" s="268"/>
      <c r="R25" s="268"/>
      <c r="S25" s="268"/>
      <c r="T25" s="268"/>
      <c r="U25" s="268"/>
      <c r="V25" s="268"/>
      <c r="W25" s="268"/>
      <c r="X25" s="268"/>
      <c r="Y25" s="268"/>
      <c r="Z25" s="268"/>
      <c r="AA25" s="268"/>
      <c r="AB25" s="268"/>
      <c r="AC25" s="268"/>
      <c r="AD25" s="268"/>
      <c r="AE25" s="268"/>
      <c r="AF25" s="268"/>
      <c r="AG25" s="268"/>
      <c r="AH25" s="268"/>
      <c r="AI25" s="268"/>
      <c r="AJ25" s="268"/>
    </row>
    <row r="26" spans="1:36" s="180" customFormat="1" ht="15">
      <c r="A26" s="274"/>
      <c r="B26" s="274"/>
      <c r="C26" s="275"/>
      <c r="D26" s="357"/>
      <c r="E26" s="358"/>
      <c r="F26" s="358"/>
      <c r="G26" s="358"/>
      <c r="H26" s="358"/>
      <c r="I26" s="358"/>
      <c r="J26" s="358"/>
      <c r="K26" s="359"/>
      <c r="L26" s="167"/>
      <c r="M26" s="168"/>
      <c r="N26" s="168"/>
      <c r="O26" s="169"/>
      <c r="P26" s="276"/>
      <c r="Q26" s="274"/>
      <c r="R26" s="274"/>
      <c r="S26" s="274"/>
      <c r="T26" s="274"/>
      <c r="U26" s="274"/>
      <c r="V26" s="274"/>
      <c r="W26" s="274"/>
      <c r="X26" s="274"/>
      <c r="Y26" s="274"/>
      <c r="Z26" s="274"/>
      <c r="AA26" s="274"/>
      <c r="AB26" s="274"/>
      <c r="AC26" s="274"/>
      <c r="AD26" s="274"/>
      <c r="AE26" s="274"/>
      <c r="AF26" s="274"/>
      <c r="AG26" s="274"/>
      <c r="AH26" s="274"/>
      <c r="AI26" s="274"/>
      <c r="AJ26" s="274"/>
    </row>
    <row r="27" spans="1:36" s="173" customFormat="1" ht="11.25">
      <c r="A27" s="268"/>
      <c r="B27" s="268"/>
      <c r="C27" s="269"/>
      <c r="D27" s="170" t="s">
        <v>105</v>
      </c>
      <c r="E27" s="172"/>
      <c r="F27" s="172"/>
      <c r="G27" s="172"/>
      <c r="H27" s="172"/>
      <c r="I27" s="172"/>
      <c r="J27" s="172"/>
      <c r="K27" s="171"/>
      <c r="L27" s="176"/>
      <c r="M27" s="177"/>
      <c r="N27" s="177"/>
      <c r="O27" s="178"/>
      <c r="P27" s="270"/>
      <c r="Q27" s="268"/>
      <c r="R27" s="268"/>
      <c r="S27" s="268"/>
      <c r="T27" s="268"/>
      <c r="U27" s="268"/>
      <c r="V27" s="268"/>
      <c r="W27" s="268"/>
      <c r="X27" s="268"/>
      <c r="Y27" s="268"/>
      <c r="Z27" s="268"/>
      <c r="AA27" s="268"/>
      <c r="AB27" s="268"/>
      <c r="AC27" s="268"/>
      <c r="AD27" s="268"/>
      <c r="AE27" s="268"/>
      <c r="AF27" s="268"/>
      <c r="AG27" s="268"/>
      <c r="AH27" s="268"/>
      <c r="AI27" s="268"/>
      <c r="AJ27" s="268"/>
    </row>
    <row r="28" spans="1:36" s="173" customFormat="1" ht="11.25">
      <c r="A28" s="268"/>
      <c r="B28" s="268"/>
      <c r="C28" s="269"/>
      <c r="D28" s="176"/>
      <c r="E28" s="177"/>
      <c r="F28" s="177"/>
      <c r="G28" s="177"/>
      <c r="H28" s="177"/>
      <c r="I28" s="177"/>
      <c r="J28" s="177"/>
      <c r="K28" s="178"/>
      <c r="L28" s="176"/>
      <c r="M28" s="177"/>
      <c r="N28" s="177"/>
      <c r="O28" s="178"/>
      <c r="P28" s="270"/>
      <c r="Q28" s="268"/>
      <c r="R28" s="268"/>
      <c r="S28" s="268"/>
      <c r="T28" s="268"/>
      <c r="U28" s="268"/>
      <c r="V28" s="268"/>
      <c r="W28" s="268"/>
      <c r="X28" s="268"/>
      <c r="Y28" s="268"/>
      <c r="Z28" s="268"/>
      <c r="AA28" s="268"/>
      <c r="AB28" s="268"/>
      <c r="AC28" s="268"/>
      <c r="AD28" s="268"/>
      <c r="AE28" s="268"/>
      <c r="AF28" s="268"/>
      <c r="AG28" s="268"/>
      <c r="AH28" s="268"/>
      <c r="AI28" s="268"/>
      <c r="AJ28" s="268"/>
    </row>
    <row r="29" spans="1:36" s="180" customFormat="1" ht="15">
      <c r="A29" s="274"/>
      <c r="B29" s="274"/>
      <c r="C29" s="275"/>
      <c r="D29" s="357"/>
      <c r="E29" s="358"/>
      <c r="F29" s="358"/>
      <c r="G29" s="358"/>
      <c r="H29" s="358"/>
      <c r="I29" s="358"/>
      <c r="J29" s="358"/>
      <c r="K29" s="359"/>
      <c r="L29" s="183"/>
      <c r="M29" s="184"/>
      <c r="N29" s="184"/>
      <c r="O29" s="185"/>
      <c r="P29" s="276"/>
      <c r="Q29" s="274"/>
      <c r="R29" s="274"/>
      <c r="S29" s="274"/>
      <c r="T29" s="274"/>
      <c r="U29" s="274"/>
      <c r="V29" s="274"/>
      <c r="W29" s="274"/>
      <c r="X29" s="274"/>
      <c r="Y29" s="274"/>
      <c r="Z29" s="274"/>
      <c r="AA29" s="274"/>
      <c r="AB29" s="274"/>
      <c r="AC29" s="274"/>
      <c r="AD29" s="274"/>
      <c r="AE29" s="274"/>
      <c r="AF29" s="274"/>
      <c r="AG29" s="274"/>
      <c r="AH29" s="274"/>
      <c r="AI29" s="274"/>
      <c r="AJ29" s="274"/>
    </row>
    <row r="30" spans="1:36" s="173" customFormat="1" ht="11.25">
      <c r="A30" s="268"/>
      <c r="B30" s="268"/>
      <c r="C30" s="269"/>
      <c r="D30" s="170" t="s">
        <v>198</v>
      </c>
      <c r="E30" s="172"/>
      <c r="F30" s="172"/>
      <c r="G30" s="172"/>
      <c r="H30" s="172"/>
      <c r="I30" s="172"/>
      <c r="J30" s="172"/>
      <c r="K30" s="171"/>
      <c r="L30" s="170" t="s">
        <v>110</v>
      </c>
      <c r="M30" s="172"/>
      <c r="N30" s="172"/>
      <c r="O30" s="171"/>
      <c r="P30" s="270"/>
      <c r="Q30" s="268"/>
      <c r="R30" s="268"/>
      <c r="S30" s="268"/>
      <c r="T30" s="268"/>
      <c r="U30" s="268"/>
      <c r="V30" s="268"/>
      <c r="W30" s="268"/>
      <c r="X30" s="268"/>
      <c r="Y30" s="268"/>
      <c r="Z30" s="268"/>
      <c r="AA30" s="268"/>
      <c r="AB30" s="268"/>
      <c r="AC30" s="268"/>
      <c r="AD30" s="268"/>
      <c r="AE30" s="268"/>
      <c r="AF30" s="268"/>
      <c r="AG30" s="268"/>
      <c r="AH30" s="268"/>
      <c r="AI30" s="268"/>
      <c r="AJ30" s="268"/>
    </row>
    <row r="31" spans="1:36" s="173" customFormat="1" ht="11.25">
      <c r="A31" s="268"/>
      <c r="B31" s="268"/>
      <c r="C31" s="269"/>
      <c r="D31" s="176"/>
      <c r="E31" s="177"/>
      <c r="F31" s="177"/>
      <c r="G31" s="177"/>
      <c r="H31" s="177"/>
      <c r="I31" s="177"/>
      <c r="J31" s="177"/>
      <c r="K31" s="178"/>
      <c r="L31" s="176"/>
      <c r="M31" s="177"/>
      <c r="N31" s="177"/>
      <c r="O31" s="178"/>
      <c r="P31" s="270"/>
      <c r="Q31" s="268"/>
      <c r="R31" s="268"/>
      <c r="S31" s="268"/>
      <c r="T31" s="268"/>
      <c r="U31" s="268"/>
      <c r="V31" s="268"/>
      <c r="W31" s="268"/>
      <c r="X31" s="268"/>
      <c r="Y31" s="268"/>
      <c r="Z31" s="268"/>
      <c r="AA31" s="268"/>
      <c r="AB31" s="268"/>
      <c r="AC31" s="268"/>
      <c r="AD31" s="268"/>
      <c r="AE31" s="268"/>
      <c r="AF31" s="268"/>
      <c r="AG31" s="268"/>
      <c r="AH31" s="268"/>
      <c r="AI31" s="268"/>
      <c r="AJ31" s="268"/>
    </row>
    <row r="32" spans="1:36" s="180" customFormat="1" ht="15">
      <c r="A32" s="274"/>
      <c r="B32" s="274"/>
      <c r="C32" s="275"/>
      <c r="D32" s="381"/>
      <c r="E32" s="382"/>
      <c r="F32" s="382"/>
      <c r="G32" s="382"/>
      <c r="H32" s="382"/>
      <c r="I32" s="382"/>
      <c r="J32" s="382"/>
      <c r="K32" s="383"/>
      <c r="L32" s="183"/>
      <c r="M32" s="184"/>
      <c r="N32" s="184"/>
      <c r="O32" s="185"/>
      <c r="P32" s="276"/>
      <c r="Q32" s="274"/>
      <c r="R32" s="274"/>
      <c r="S32" s="274"/>
      <c r="T32" s="274"/>
      <c r="U32" s="274"/>
      <c r="V32" s="274"/>
      <c r="W32" s="274"/>
      <c r="X32" s="274"/>
      <c r="Y32" s="274"/>
      <c r="Z32" s="274"/>
      <c r="AA32" s="274"/>
      <c r="AB32" s="274"/>
      <c r="AC32" s="274"/>
      <c r="AD32" s="274"/>
      <c r="AE32" s="274"/>
      <c r="AF32" s="274"/>
      <c r="AG32" s="274"/>
      <c r="AH32" s="274"/>
      <c r="AI32" s="274"/>
      <c r="AJ32" s="274"/>
    </row>
    <row r="33" spans="1:36" s="180" customFormat="1" ht="15">
      <c r="A33" s="274"/>
      <c r="B33" s="274"/>
      <c r="C33" s="275"/>
      <c r="D33" s="329" t="s">
        <v>199</v>
      </c>
      <c r="E33" s="327"/>
      <c r="F33" s="327"/>
      <c r="G33" s="327"/>
      <c r="H33" s="327"/>
      <c r="I33" s="327"/>
      <c r="J33" s="327"/>
      <c r="K33" s="327"/>
      <c r="L33" s="329" t="s">
        <v>108</v>
      </c>
      <c r="M33" s="327"/>
      <c r="N33" s="327"/>
      <c r="O33" s="328"/>
      <c r="P33" s="276"/>
      <c r="Q33" s="274"/>
      <c r="R33" s="274"/>
      <c r="S33" s="274"/>
      <c r="T33" s="274"/>
      <c r="U33" s="274"/>
      <c r="V33" s="274"/>
      <c r="W33" s="274"/>
      <c r="X33" s="274"/>
      <c r="Y33" s="274"/>
      <c r="Z33" s="274"/>
      <c r="AA33" s="274"/>
      <c r="AB33" s="274"/>
      <c r="AC33" s="274"/>
      <c r="AD33" s="274"/>
      <c r="AE33" s="274"/>
      <c r="AF33" s="274"/>
      <c r="AG33" s="274"/>
      <c r="AH33" s="274"/>
      <c r="AI33" s="274"/>
      <c r="AJ33" s="274"/>
    </row>
    <row r="34" spans="1:36" s="180" customFormat="1" ht="15">
      <c r="A34" s="274"/>
      <c r="B34" s="274"/>
      <c r="C34" s="275"/>
      <c r="D34" s="277"/>
      <c r="E34" s="184"/>
      <c r="F34" s="184"/>
      <c r="G34" s="184"/>
      <c r="H34" s="184"/>
      <c r="I34" s="184"/>
      <c r="J34" s="184"/>
      <c r="K34" s="184"/>
      <c r="L34" s="183" t="s">
        <v>68</v>
      </c>
      <c r="M34" s="184"/>
      <c r="N34" s="184"/>
      <c r="O34" s="185"/>
      <c r="P34" s="276"/>
      <c r="Q34" s="274"/>
      <c r="R34" s="274"/>
      <c r="S34" s="274"/>
      <c r="T34" s="274"/>
      <c r="U34" s="274"/>
      <c r="V34" s="274"/>
      <c r="W34" s="274"/>
      <c r="X34" s="274"/>
      <c r="Y34" s="274"/>
      <c r="Z34" s="274"/>
      <c r="AA34" s="274"/>
      <c r="AB34" s="274"/>
      <c r="AC34" s="274"/>
      <c r="AD34" s="274"/>
      <c r="AE34" s="274"/>
      <c r="AF34" s="274"/>
      <c r="AG34" s="274"/>
      <c r="AH34" s="274"/>
      <c r="AI34" s="274"/>
      <c r="AJ34" s="274"/>
    </row>
    <row r="35" spans="1:36" s="180" customFormat="1" ht="15">
      <c r="A35" s="274"/>
      <c r="B35" s="274"/>
      <c r="C35" s="275"/>
      <c r="D35" s="167"/>
      <c r="E35" s="168"/>
      <c r="F35" s="168"/>
      <c r="G35" s="168"/>
      <c r="H35" s="168"/>
      <c r="I35" s="168"/>
      <c r="J35" s="168"/>
      <c r="K35" s="168"/>
      <c r="L35" s="351" t="s">
        <v>123</v>
      </c>
      <c r="M35" s="168"/>
      <c r="N35" s="168"/>
      <c r="O35" s="169"/>
      <c r="P35" s="276"/>
      <c r="Q35" s="274"/>
      <c r="R35" s="274"/>
      <c r="S35" s="274"/>
      <c r="T35" s="274"/>
      <c r="U35" s="274"/>
      <c r="V35" s="274"/>
      <c r="W35" s="274"/>
      <c r="X35" s="274"/>
      <c r="Y35" s="274"/>
      <c r="Z35" s="274"/>
      <c r="AA35" s="274"/>
      <c r="AB35" s="274"/>
      <c r="AC35" s="274"/>
      <c r="AD35" s="274"/>
      <c r="AE35" s="274"/>
      <c r="AF35" s="274"/>
      <c r="AG35" s="274"/>
      <c r="AH35" s="274"/>
      <c r="AI35" s="274"/>
      <c r="AJ35" s="274"/>
    </row>
    <row r="36" spans="1:36" s="180" customFormat="1" ht="15">
      <c r="A36" s="274"/>
      <c r="B36" s="274"/>
      <c r="C36" s="275"/>
      <c r="D36" s="277" t="s">
        <v>107</v>
      </c>
      <c r="E36" s="184"/>
      <c r="F36" s="184"/>
      <c r="G36" s="184"/>
      <c r="H36" s="170" t="s">
        <v>112</v>
      </c>
      <c r="I36" s="328"/>
      <c r="J36" s="170" t="s">
        <v>113</v>
      </c>
      <c r="K36" s="185"/>
      <c r="L36" s="170" t="s">
        <v>106</v>
      </c>
      <c r="M36" s="184"/>
      <c r="N36" s="184"/>
      <c r="O36" s="185"/>
      <c r="P36" s="276"/>
      <c r="Q36" s="274"/>
      <c r="R36" s="274"/>
      <c r="S36" s="274"/>
      <c r="T36" s="274"/>
      <c r="U36" s="274"/>
      <c r="V36" s="274"/>
      <c r="W36" s="274"/>
      <c r="X36" s="274"/>
      <c r="Y36" s="274"/>
      <c r="Z36" s="274"/>
      <c r="AA36" s="274"/>
      <c r="AB36" s="274"/>
      <c r="AC36" s="274"/>
      <c r="AD36" s="274"/>
      <c r="AE36" s="274"/>
      <c r="AF36" s="274"/>
      <c r="AG36" s="274"/>
      <c r="AH36" s="274"/>
      <c r="AI36" s="274"/>
      <c r="AJ36" s="274"/>
    </row>
    <row r="37" spans="1:36" s="180" customFormat="1" ht="15">
      <c r="A37" s="274"/>
      <c r="B37" s="274"/>
      <c r="C37" s="275"/>
      <c r="D37" s="183"/>
      <c r="E37" s="184"/>
      <c r="F37" s="184"/>
      <c r="G37" s="184"/>
      <c r="H37" s="183"/>
      <c r="I37" s="185"/>
      <c r="J37" s="184"/>
      <c r="K37" s="185"/>
      <c r="L37" s="183"/>
      <c r="M37" s="184"/>
      <c r="N37" s="184"/>
      <c r="O37" s="185"/>
      <c r="P37" s="276"/>
      <c r="Q37" s="274"/>
      <c r="R37" s="274"/>
      <c r="S37" s="274"/>
      <c r="T37" s="274"/>
      <c r="U37" s="274"/>
      <c r="V37" s="274"/>
      <c r="W37" s="274"/>
      <c r="X37" s="274"/>
      <c r="Y37" s="274"/>
      <c r="Z37" s="274"/>
      <c r="AA37" s="274"/>
      <c r="AB37" s="274"/>
      <c r="AC37" s="274"/>
      <c r="AD37" s="274"/>
      <c r="AE37" s="274"/>
      <c r="AF37" s="274"/>
      <c r="AG37" s="274"/>
      <c r="AH37" s="274"/>
      <c r="AI37" s="274"/>
      <c r="AJ37" s="274"/>
    </row>
    <row r="38" spans="1:36" s="180" customFormat="1" ht="15">
      <c r="A38" s="274"/>
      <c r="B38" s="274"/>
      <c r="C38" s="275"/>
      <c r="D38" s="183"/>
      <c r="E38" s="184"/>
      <c r="F38" s="184"/>
      <c r="G38" s="184"/>
      <c r="H38" s="183"/>
      <c r="I38" s="185"/>
      <c r="J38" s="184"/>
      <c r="K38" s="185"/>
      <c r="L38" s="183"/>
      <c r="M38" s="184"/>
      <c r="N38" s="184"/>
      <c r="O38" s="185"/>
      <c r="P38" s="276"/>
      <c r="Q38" s="274"/>
      <c r="R38" s="274"/>
      <c r="S38" s="274"/>
      <c r="T38" s="274"/>
      <c r="U38" s="274"/>
      <c r="V38" s="274"/>
      <c r="W38" s="274"/>
      <c r="X38" s="274"/>
      <c r="Y38" s="274"/>
      <c r="Z38" s="274"/>
      <c r="AA38" s="274"/>
      <c r="AB38" s="274"/>
      <c r="AC38" s="274"/>
      <c r="AD38" s="274"/>
      <c r="AE38" s="274"/>
      <c r="AF38" s="274"/>
      <c r="AG38" s="274"/>
      <c r="AH38" s="274"/>
      <c r="AI38" s="274"/>
      <c r="AJ38" s="274"/>
    </row>
    <row r="39" spans="1:36" s="173" customFormat="1" ht="11.25">
      <c r="A39" s="268"/>
      <c r="B39" s="268"/>
      <c r="C39" s="269"/>
      <c r="D39" s="170" t="s">
        <v>237</v>
      </c>
      <c r="E39" s="172"/>
      <c r="F39" s="172"/>
      <c r="G39" s="172"/>
      <c r="H39" s="172" t="s">
        <v>68</v>
      </c>
      <c r="I39" s="172"/>
      <c r="J39" s="172" t="s">
        <v>68</v>
      </c>
      <c r="K39" s="171"/>
      <c r="L39" s="174" t="s">
        <v>124</v>
      </c>
      <c r="M39" s="172"/>
      <c r="N39" s="172"/>
      <c r="O39" s="171"/>
      <c r="P39" s="270"/>
      <c r="Q39" s="268"/>
      <c r="R39" s="268"/>
      <c r="S39" s="268"/>
      <c r="T39" s="268"/>
      <c r="U39" s="268"/>
      <c r="V39" s="268"/>
      <c r="W39" s="268"/>
      <c r="X39" s="268"/>
      <c r="Y39" s="268"/>
      <c r="Z39" s="268"/>
      <c r="AA39" s="268"/>
      <c r="AB39" s="268"/>
      <c r="AC39" s="268"/>
      <c r="AD39" s="268"/>
      <c r="AE39" s="268"/>
      <c r="AF39" s="268"/>
      <c r="AG39" s="268"/>
      <c r="AH39" s="268"/>
      <c r="AI39" s="268"/>
      <c r="AJ39" s="268"/>
    </row>
    <row r="40" spans="1:36" s="173" customFormat="1" ht="11.25">
      <c r="A40" s="268"/>
      <c r="B40" s="268"/>
      <c r="C40" s="269"/>
      <c r="D40" s="176"/>
      <c r="E40" s="177"/>
      <c r="F40" s="177"/>
      <c r="G40" s="177"/>
      <c r="H40" s="177"/>
      <c r="I40" s="177"/>
      <c r="J40" s="177"/>
      <c r="K40" s="178"/>
      <c r="L40" s="176"/>
      <c r="M40" s="177"/>
      <c r="N40" s="177"/>
      <c r="O40" s="178"/>
      <c r="P40" s="270"/>
      <c r="Q40" s="268"/>
      <c r="R40" s="268"/>
      <c r="S40" s="268"/>
      <c r="T40" s="268"/>
      <c r="U40" s="268"/>
      <c r="V40" s="268"/>
      <c r="W40" s="268"/>
      <c r="X40" s="268"/>
      <c r="Y40" s="268"/>
      <c r="Z40" s="268"/>
      <c r="AA40" s="268"/>
      <c r="AB40" s="268"/>
      <c r="AC40" s="268"/>
      <c r="AD40" s="268"/>
      <c r="AE40" s="268"/>
      <c r="AF40" s="268"/>
      <c r="AG40" s="268"/>
      <c r="AH40" s="268"/>
      <c r="AI40" s="268"/>
      <c r="AJ40" s="268"/>
    </row>
    <row r="41" spans="1:36" s="180" customFormat="1" ht="15">
      <c r="A41" s="274"/>
      <c r="B41" s="274"/>
      <c r="C41" s="275"/>
      <c r="D41" s="357"/>
      <c r="E41" s="358"/>
      <c r="F41" s="358"/>
      <c r="G41" s="358"/>
      <c r="H41" s="358"/>
      <c r="I41" s="358"/>
      <c r="J41" s="358"/>
      <c r="K41" s="359"/>
      <c r="L41" s="357"/>
      <c r="M41" s="358"/>
      <c r="N41" s="358"/>
      <c r="O41" s="359"/>
      <c r="P41" s="276"/>
      <c r="Q41" s="274"/>
      <c r="R41" s="274"/>
      <c r="S41" s="274"/>
      <c r="T41" s="274"/>
      <c r="U41" s="274"/>
      <c r="V41" s="274"/>
      <c r="W41" s="274"/>
      <c r="X41" s="274"/>
      <c r="Y41" s="274"/>
      <c r="Z41" s="274"/>
      <c r="AA41" s="274"/>
      <c r="AB41" s="274"/>
      <c r="AC41" s="274"/>
      <c r="AD41" s="274"/>
      <c r="AE41" s="274"/>
      <c r="AF41" s="274"/>
      <c r="AG41" s="274"/>
      <c r="AH41" s="274"/>
      <c r="AI41" s="274"/>
      <c r="AJ41" s="274"/>
    </row>
    <row r="42" spans="1:36" s="180" customFormat="1" ht="15">
      <c r="A42" s="274"/>
      <c r="B42" s="274"/>
      <c r="C42" s="275"/>
      <c r="D42" s="326" t="s">
        <v>236</v>
      </c>
      <c r="F42" s="184"/>
      <c r="G42" s="184"/>
      <c r="H42" s="184"/>
      <c r="I42" s="184"/>
      <c r="J42" s="168"/>
      <c r="K42" s="168"/>
      <c r="L42" s="168"/>
      <c r="M42" s="168"/>
      <c r="N42" s="168"/>
      <c r="O42" s="169"/>
      <c r="P42" s="276"/>
      <c r="Q42" s="274"/>
      <c r="R42" s="274"/>
      <c r="S42" s="274"/>
      <c r="T42" s="274"/>
      <c r="U42" s="274"/>
      <c r="V42" s="274"/>
      <c r="W42" s="274"/>
      <c r="X42" s="274"/>
      <c r="Y42" s="274"/>
      <c r="Z42" s="274"/>
      <c r="AA42" s="274"/>
      <c r="AB42" s="274"/>
      <c r="AC42" s="274"/>
      <c r="AD42" s="274"/>
      <c r="AE42" s="274"/>
      <c r="AF42" s="274"/>
      <c r="AG42" s="274"/>
      <c r="AH42" s="274"/>
      <c r="AI42" s="274"/>
      <c r="AJ42" s="274"/>
    </row>
    <row r="43" spans="1:36" s="173" customFormat="1" ht="11.25">
      <c r="A43" s="268"/>
      <c r="B43" s="268"/>
      <c r="C43" s="269"/>
      <c r="D43" s="278" t="s">
        <v>109</v>
      </c>
      <c r="E43" s="375" t="s">
        <v>116</v>
      </c>
      <c r="F43" s="376"/>
      <c r="G43" s="376"/>
      <c r="H43" s="376"/>
      <c r="I43" s="377"/>
      <c r="J43" s="378" t="s">
        <v>117</v>
      </c>
      <c r="K43" s="379"/>
      <c r="L43" s="380"/>
      <c r="M43" s="378" t="s">
        <v>118</v>
      </c>
      <c r="N43" s="379"/>
      <c r="O43" s="380"/>
      <c r="P43" s="270"/>
      <c r="Q43" s="268"/>
      <c r="R43" s="268"/>
      <c r="S43" s="268"/>
      <c r="T43" s="268"/>
      <c r="U43" s="268"/>
      <c r="V43" s="268"/>
      <c r="W43" s="268"/>
      <c r="X43" s="268"/>
      <c r="Y43" s="268"/>
      <c r="Z43" s="268"/>
      <c r="AA43" s="268"/>
      <c r="AB43" s="268"/>
      <c r="AC43" s="268"/>
      <c r="AD43" s="268"/>
      <c r="AE43" s="268"/>
      <c r="AF43" s="268"/>
      <c r="AG43" s="268"/>
      <c r="AH43" s="268"/>
      <c r="AI43" s="268"/>
      <c r="AJ43" s="268"/>
    </row>
    <row r="44" spans="1:36" s="173" customFormat="1" ht="11.25">
      <c r="A44" s="268"/>
      <c r="B44" s="268"/>
      <c r="C44" s="269"/>
      <c r="D44" s="175" t="s">
        <v>115</v>
      </c>
      <c r="E44" s="170"/>
      <c r="F44" s="172"/>
      <c r="G44" s="172"/>
      <c r="H44" s="172"/>
      <c r="I44" s="171"/>
      <c r="J44" s="170"/>
      <c r="K44" s="172"/>
      <c r="L44" s="171"/>
      <c r="M44" s="186" t="s">
        <v>127</v>
      </c>
      <c r="N44" s="186" t="s">
        <v>128</v>
      </c>
      <c r="O44" s="186" t="s">
        <v>129</v>
      </c>
      <c r="P44" s="270"/>
      <c r="Q44" s="268"/>
      <c r="R44" s="268"/>
      <c r="S44" s="268"/>
      <c r="T44" s="268"/>
      <c r="U44" s="268"/>
      <c r="V44" s="268"/>
      <c r="W44" s="268"/>
      <c r="X44" s="268"/>
      <c r="Y44" s="268"/>
      <c r="Z44" s="268"/>
      <c r="AA44" s="268"/>
      <c r="AB44" s="268"/>
      <c r="AC44" s="268"/>
      <c r="AD44" s="268"/>
      <c r="AE44" s="268"/>
      <c r="AF44" s="268"/>
      <c r="AG44" s="268"/>
      <c r="AH44" s="268"/>
      <c r="AI44" s="268"/>
      <c r="AJ44" s="268"/>
    </row>
    <row r="45" spans="1:36" s="180" customFormat="1" ht="15">
      <c r="A45" s="274"/>
      <c r="B45" s="274"/>
      <c r="C45" s="275"/>
      <c r="D45" s="182"/>
      <c r="E45" s="357"/>
      <c r="F45" s="358"/>
      <c r="G45" s="358"/>
      <c r="H45" s="358"/>
      <c r="I45" s="359"/>
      <c r="J45" s="357"/>
      <c r="K45" s="358"/>
      <c r="L45" s="359"/>
      <c r="M45" s="181"/>
      <c r="N45" s="181"/>
      <c r="O45" s="181"/>
      <c r="P45" s="276"/>
      <c r="Q45" s="274"/>
      <c r="R45" s="274"/>
      <c r="S45" s="274"/>
      <c r="T45" s="274"/>
      <c r="U45" s="274"/>
      <c r="V45" s="274"/>
      <c r="W45" s="274"/>
      <c r="X45" s="274"/>
      <c r="Y45" s="274"/>
      <c r="Z45" s="274"/>
      <c r="AA45" s="274"/>
      <c r="AB45" s="274"/>
      <c r="AC45" s="274"/>
      <c r="AD45" s="274"/>
      <c r="AE45" s="274"/>
      <c r="AF45" s="274"/>
      <c r="AG45" s="274"/>
      <c r="AH45" s="274"/>
      <c r="AI45" s="274"/>
      <c r="AJ45" s="274"/>
    </row>
    <row r="46" spans="1:36" s="173" customFormat="1" ht="11.25">
      <c r="A46" s="268"/>
      <c r="B46" s="268"/>
      <c r="C46" s="269"/>
      <c r="D46" s="175" t="s">
        <v>114</v>
      </c>
      <c r="E46" s="170"/>
      <c r="F46" s="172"/>
      <c r="G46" s="172"/>
      <c r="H46" s="172"/>
      <c r="I46" s="171"/>
      <c r="J46" s="170"/>
      <c r="K46" s="172"/>
      <c r="L46" s="171"/>
      <c r="M46" s="186" t="s">
        <v>127</v>
      </c>
      <c r="N46" s="186" t="s">
        <v>128</v>
      </c>
      <c r="O46" s="186" t="s">
        <v>129</v>
      </c>
      <c r="P46" s="270"/>
      <c r="Q46" s="268"/>
      <c r="R46" s="268"/>
      <c r="S46" s="268"/>
      <c r="T46" s="268"/>
      <c r="U46" s="268"/>
      <c r="V46" s="268"/>
      <c r="W46" s="268"/>
      <c r="X46" s="268"/>
      <c r="Y46" s="268"/>
      <c r="Z46" s="268"/>
      <c r="AA46" s="268"/>
      <c r="AB46" s="268"/>
      <c r="AC46" s="268"/>
      <c r="AD46" s="268"/>
      <c r="AE46" s="268"/>
      <c r="AF46" s="268"/>
      <c r="AG46" s="268"/>
      <c r="AH46" s="268"/>
      <c r="AI46" s="268"/>
      <c r="AJ46" s="268"/>
    </row>
    <row r="47" spans="1:36" s="180" customFormat="1" ht="15">
      <c r="A47" s="274"/>
      <c r="B47" s="274"/>
      <c r="C47" s="275"/>
      <c r="D47" s="182"/>
      <c r="E47" s="357"/>
      <c r="F47" s="358"/>
      <c r="G47" s="358"/>
      <c r="H47" s="358"/>
      <c r="I47" s="359"/>
      <c r="J47" s="357"/>
      <c r="K47" s="358"/>
      <c r="L47" s="359"/>
      <c r="M47" s="181"/>
      <c r="N47" s="181"/>
      <c r="O47" s="181"/>
      <c r="P47" s="276"/>
      <c r="Q47" s="274"/>
      <c r="R47" s="274"/>
      <c r="S47" s="274"/>
      <c r="T47" s="274"/>
      <c r="U47" s="274"/>
      <c r="V47" s="274"/>
      <c r="W47" s="274"/>
      <c r="X47" s="274"/>
      <c r="Y47" s="274"/>
      <c r="Z47" s="274"/>
      <c r="AA47" s="274"/>
      <c r="AB47" s="274"/>
      <c r="AC47" s="274"/>
      <c r="AD47" s="274"/>
      <c r="AE47" s="274"/>
      <c r="AF47" s="274"/>
      <c r="AG47" s="274"/>
      <c r="AH47" s="274"/>
      <c r="AI47" s="274"/>
      <c r="AJ47" s="274"/>
    </row>
    <row r="48" spans="3:16" ht="15">
      <c r="C48" s="26"/>
      <c r="D48" s="368" t="s">
        <v>233</v>
      </c>
      <c r="E48" s="369"/>
      <c r="F48" s="369"/>
      <c r="G48" s="369"/>
      <c r="H48" s="369"/>
      <c r="I48" s="369"/>
      <c r="J48" s="369"/>
      <c r="K48" s="369"/>
      <c r="L48" s="369"/>
      <c r="M48" s="369"/>
      <c r="N48" s="369"/>
      <c r="O48" s="370"/>
      <c r="P48" s="239"/>
    </row>
    <row r="49" spans="1:36" s="173" customFormat="1" ht="11.25">
      <c r="A49" s="268"/>
      <c r="B49" s="268"/>
      <c r="C49" s="269"/>
      <c r="D49" s="170" t="s">
        <v>234</v>
      </c>
      <c r="E49" s="172"/>
      <c r="F49" s="172"/>
      <c r="G49" s="171"/>
      <c r="H49" s="170" t="s">
        <v>192</v>
      </c>
      <c r="I49" s="172"/>
      <c r="J49" s="172"/>
      <c r="K49" s="171"/>
      <c r="L49" s="170" t="s">
        <v>235</v>
      </c>
      <c r="M49" s="172"/>
      <c r="N49" s="172"/>
      <c r="O49" s="171"/>
      <c r="P49" s="270"/>
      <c r="Q49" s="268"/>
      <c r="R49" s="268"/>
      <c r="S49" s="268"/>
      <c r="T49" s="268"/>
      <c r="U49" s="268"/>
      <c r="V49" s="268"/>
      <c r="W49" s="268"/>
      <c r="X49" s="268"/>
      <c r="Y49" s="268"/>
      <c r="Z49" s="268"/>
      <c r="AA49" s="268"/>
      <c r="AB49" s="268"/>
      <c r="AC49" s="268"/>
      <c r="AD49" s="268"/>
      <c r="AE49" s="268"/>
      <c r="AF49" s="268"/>
      <c r="AG49" s="268"/>
      <c r="AH49" s="268"/>
      <c r="AI49" s="268"/>
      <c r="AJ49" s="268"/>
    </row>
    <row r="50" spans="1:36" s="173" customFormat="1" ht="11.25">
      <c r="A50" s="268"/>
      <c r="B50" s="268"/>
      <c r="C50" s="269"/>
      <c r="D50" s="176"/>
      <c r="E50" s="177"/>
      <c r="F50" s="177"/>
      <c r="G50" s="178"/>
      <c r="H50" s="176"/>
      <c r="I50" s="177"/>
      <c r="J50" s="177"/>
      <c r="K50" s="178"/>
      <c r="L50" s="176"/>
      <c r="M50" s="177"/>
      <c r="N50" s="177"/>
      <c r="O50" s="178"/>
      <c r="P50" s="270"/>
      <c r="Q50" s="268"/>
      <c r="R50" s="268"/>
      <c r="S50" s="268"/>
      <c r="T50" s="268"/>
      <c r="U50" s="268"/>
      <c r="V50" s="268"/>
      <c r="W50" s="268"/>
      <c r="X50" s="268"/>
      <c r="Y50" s="268"/>
      <c r="Z50" s="268"/>
      <c r="AA50" s="268"/>
      <c r="AB50" s="268"/>
      <c r="AC50" s="268"/>
      <c r="AD50" s="268"/>
      <c r="AE50" s="268"/>
      <c r="AF50" s="268"/>
      <c r="AG50" s="268"/>
      <c r="AH50" s="268"/>
      <c r="AI50" s="268"/>
      <c r="AJ50" s="268"/>
    </row>
    <row r="51" spans="1:36" s="180" customFormat="1" ht="15">
      <c r="A51" s="274"/>
      <c r="B51" s="274"/>
      <c r="C51" s="275"/>
      <c r="D51" s="357"/>
      <c r="E51" s="358"/>
      <c r="F51" s="358"/>
      <c r="G51" s="359"/>
      <c r="H51" s="357"/>
      <c r="I51" s="358"/>
      <c r="J51" s="358"/>
      <c r="K51" s="359"/>
      <c r="L51" s="357"/>
      <c r="M51" s="358"/>
      <c r="N51" s="358"/>
      <c r="O51" s="359"/>
      <c r="P51" s="276"/>
      <c r="Q51" s="274"/>
      <c r="R51" s="274"/>
      <c r="S51" s="274"/>
      <c r="T51" s="274"/>
      <c r="U51" s="274"/>
      <c r="V51" s="274"/>
      <c r="W51" s="274"/>
      <c r="X51" s="274"/>
      <c r="Y51" s="274"/>
      <c r="Z51" s="274"/>
      <c r="AA51" s="274"/>
      <c r="AB51" s="274"/>
      <c r="AC51" s="274"/>
      <c r="AD51" s="274"/>
      <c r="AE51" s="274"/>
      <c r="AF51" s="274"/>
      <c r="AG51" s="274"/>
      <c r="AH51" s="274"/>
      <c r="AI51" s="274"/>
      <c r="AJ51" s="274"/>
    </row>
    <row r="52" spans="1:36" s="173" customFormat="1" ht="11.25">
      <c r="A52" s="268"/>
      <c r="B52" s="268"/>
      <c r="C52" s="269"/>
      <c r="D52" s="170" t="s">
        <v>234</v>
      </c>
      <c r="E52" s="172"/>
      <c r="F52" s="172"/>
      <c r="G52" s="171"/>
      <c r="H52" s="170" t="s">
        <v>192</v>
      </c>
      <c r="I52" s="172"/>
      <c r="J52" s="172"/>
      <c r="K52" s="171"/>
      <c r="L52" s="170" t="s">
        <v>235</v>
      </c>
      <c r="M52" s="172"/>
      <c r="N52" s="172"/>
      <c r="O52" s="171"/>
      <c r="P52" s="270"/>
      <c r="Q52" s="268"/>
      <c r="R52" s="268"/>
      <c r="S52" s="268"/>
      <c r="T52" s="268"/>
      <c r="U52" s="268"/>
      <c r="V52" s="268"/>
      <c r="W52" s="268"/>
      <c r="X52" s="268"/>
      <c r="Y52" s="268"/>
      <c r="Z52" s="268"/>
      <c r="AA52" s="268"/>
      <c r="AB52" s="268"/>
      <c r="AC52" s="268"/>
      <c r="AD52" s="268"/>
      <c r="AE52" s="268"/>
      <c r="AF52" s="268"/>
      <c r="AG52" s="268"/>
      <c r="AH52" s="268"/>
      <c r="AI52" s="268"/>
      <c r="AJ52" s="268"/>
    </row>
    <row r="53" spans="1:36" s="173" customFormat="1" ht="11.25">
      <c r="A53" s="268"/>
      <c r="B53" s="268"/>
      <c r="C53" s="269"/>
      <c r="D53" s="176"/>
      <c r="E53" s="177"/>
      <c r="F53" s="177"/>
      <c r="G53" s="178"/>
      <c r="H53" s="176"/>
      <c r="I53" s="177"/>
      <c r="J53" s="177"/>
      <c r="K53" s="178"/>
      <c r="L53" s="176"/>
      <c r="M53" s="177"/>
      <c r="N53" s="177"/>
      <c r="O53" s="178"/>
      <c r="P53" s="270"/>
      <c r="Q53" s="268"/>
      <c r="R53" s="268"/>
      <c r="S53" s="268"/>
      <c r="T53" s="268"/>
      <c r="U53" s="268"/>
      <c r="V53" s="268"/>
      <c r="W53" s="268"/>
      <c r="X53" s="268"/>
      <c r="Y53" s="268"/>
      <c r="Z53" s="268"/>
      <c r="AA53" s="268"/>
      <c r="AB53" s="268"/>
      <c r="AC53" s="268"/>
      <c r="AD53" s="268"/>
      <c r="AE53" s="268"/>
      <c r="AF53" s="268"/>
      <c r="AG53" s="268"/>
      <c r="AH53" s="268"/>
      <c r="AI53" s="268"/>
      <c r="AJ53" s="268"/>
    </row>
    <row r="54" spans="1:36" s="180" customFormat="1" ht="15">
      <c r="A54" s="274"/>
      <c r="B54" s="274"/>
      <c r="C54" s="275"/>
      <c r="D54" s="357"/>
      <c r="E54" s="358"/>
      <c r="F54" s="358"/>
      <c r="G54" s="359"/>
      <c r="H54" s="357"/>
      <c r="I54" s="358"/>
      <c r="J54" s="358"/>
      <c r="K54" s="359"/>
      <c r="L54" s="357"/>
      <c r="M54" s="358"/>
      <c r="N54" s="358"/>
      <c r="O54" s="359"/>
      <c r="P54" s="276"/>
      <c r="Q54" s="274"/>
      <c r="R54" s="274"/>
      <c r="S54" s="274"/>
      <c r="T54" s="274"/>
      <c r="U54" s="274"/>
      <c r="V54" s="274"/>
      <c r="W54" s="274"/>
      <c r="X54" s="274"/>
      <c r="Y54" s="274"/>
      <c r="Z54" s="274"/>
      <c r="AA54" s="274"/>
      <c r="AB54" s="274"/>
      <c r="AC54" s="274"/>
      <c r="AD54" s="274"/>
      <c r="AE54" s="274"/>
      <c r="AF54" s="274"/>
      <c r="AG54" s="274"/>
      <c r="AH54" s="274"/>
      <c r="AI54" s="274"/>
      <c r="AJ54" s="274"/>
    </row>
    <row r="55" spans="3:16" ht="15">
      <c r="C55" s="26"/>
      <c r="D55" s="307" t="s">
        <v>231</v>
      </c>
      <c r="E55" s="1"/>
      <c r="F55" s="1"/>
      <c r="G55" s="1"/>
      <c r="H55" s="1"/>
      <c r="I55" s="1"/>
      <c r="J55" s="1"/>
      <c r="K55" s="1"/>
      <c r="L55" s="1"/>
      <c r="M55" s="1"/>
      <c r="N55" s="1"/>
      <c r="O55" s="1"/>
      <c r="P55" s="239"/>
    </row>
    <row r="56" spans="3:16" ht="12.75">
      <c r="C56" s="26"/>
      <c r="D56" s="325" t="s">
        <v>226</v>
      </c>
      <c r="E56" s="1"/>
      <c r="F56" s="1"/>
      <c r="G56" s="1"/>
      <c r="H56" s="1"/>
      <c r="I56" s="1"/>
      <c r="J56" s="1"/>
      <c r="K56" s="1"/>
      <c r="L56" s="1"/>
      <c r="M56" s="1"/>
      <c r="N56" s="1"/>
      <c r="O56" s="1"/>
      <c r="P56" s="239"/>
    </row>
    <row r="57" spans="3:16" ht="12.75">
      <c r="C57" s="26"/>
      <c r="D57" s="325" t="s">
        <v>227</v>
      </c>
      <c r="E57" s="1"/>
      <c r="F57" s="1"/>
      <c r="G57" s="1"/>
      <c r="H57" s="1"/>
      <c r="I57" s="1"/>
      <c r="J57" s="1"/>
      <c r="K57" s="1"/>
      <c r="L57" s="1"/>
      <c r="M57" s="1"/>
      <c r="N57" s="1"/>
      <c r="O57" s="1"/>
      <c r="P57" s="239"/>
    </row>
    <row r="58" spans="3:16" ht="12.75">
      <c r="C58" s="26"/>
      <c r="D58" s="325" t="s">
        <v>228</v>
      </c>
      <c r="E58" s="1"/>
      <c r="F58" s="1"/>
      <c r="G58" s="1"/>
      <c r="H58" s="1"/>
      <c r="I58" s="1"/>
      <c r="J58" s="1"/>
      <c r="K58" s="1"/>
      <c r="L58" s="1"/>
      <c r="M58" s="1"/>
      <c r="N58" s="1"/>
      <c r="O58" s="1"/>
      <c r="P58" s="239"/>
    </row>
    <row r="59" spans="3:16" ht="12.75">
      <c r="C59" s="26"/>
      <c r="D59" s="1"/>
      <c r="E59" s="1"/>
      <c r="F59" s="1"/>
      <c r="G59" s="1"/>
      <c r="H59" s="1"/>
      <c r="I59" s="1"/>
      <c r="J59" s="1"/>
      <c r="K59" s="1"/>
      <c r="L59" s="1"/>
      <c r="M59" s="1"/>
      <c r="N59" s="1"/>
      <c r="O59" s="1"/>
      <c r="P59" s="239"/>
    </row>
    <row r="60" spans="3:16" ht="12.75">
      <c r="C60" s="26"/>
      <c r="D60" s="1"/>
      <c r="F60" s="1" t="s">
        <v>229</v>
      </c>
      <c r="G60" s="1"/>
      <c r="H60" s="1"/>
      <c r="I60" s="1"/>
      <c r="J60" s="1"/>
      <c r="K60" s="1"/>
      <c r="L60" s="1"/>
      <c r="M60" s="1"/>
      <c r="N60" s="1"/>
      <c r="O60" s="1"/>
      <c r="P60" s="239"/>
    </row>
    <row r="61" spans="3:16" ht="12.75">
      <c r="C61" s="26"/>
      <c r="D61" s="1"/>
      <c r="F61" s="1" t="s">
        <v>230</v>
      </c>
      <c r="G61" s="1"/>
      <c r="H61" s="1"/>
      <c r="I61" s="1"/>
      <c r="J61" s="1"/>
      <c r="K61" s="1"/>
      <c r="L61" s="1"/>
      <c r="M61" s="1"/>
      <c r="N61" s="1"/>
      <c r="O61" s="1"/>
      <c r="P61" s="239"/>
    </row>
    <row r="62" spans="3:16" ht="12.75">
      <c r="C62" s="26"/>
      <c r="D62" s="1"/>
      <c r="F62" s="1"/>
      <c r="G62" s="1"/>
      <c r="H62" s="1"/>
      <c r="I62" s="1"/>
      <c r="J62" s="1"/>
      <c r="K62" s="1"/>
      <c r="L62" s="1"/>
      <c r="M62" s="1"/>
      <c r="N62" s="1"/>
      <c r="O62" s="1"/>
      <c r="P62" s="239"/>
    </row>
    <row r="63" spans="3:16" ht="12.75">
      <c r="C63" s="26"/>
      <c r="D63" s="1"/>
      <c r="F63" s="1"/>
      <c r="G63" s="1"/>
      <c r="H63" s="1"/>
      <c r="I63" s="1"/>
      <c r="J63" s="1"/>
      <c r="K63" s="1"/>
      <c r="L63" s="1"/>
      <c r="M63" s="1"/>
      <c r="N63" s="1"/>
      <c r="O63" s="1"/>
      <c r="P63" s="239"/>
    </row>
    <row r="64" spans="3:16" ht="12.75">
      <c r="C64" s="26"/>
      <c r="D64" s="1"/>
      <c r="E64" s="1"/>
      <c r="F64" s="1"/>
      <c r="G64" s="1"/>
      <c r="H64" s="1"/>
      <c r="I64" s="1"/>
      <c r="J64" s="1"/>
      <c r="K64" s="1"/>
      <c r="L64" s="1"/>
      <c r="M64" s="1"/>
      <c r="N64" s="1"/>
      <c r="O64" s="1"/>
      <c r="P64" s="239"/>
    </row>
    <row r="65" spans="3:16" ht="13.5" thickBot="1">
      <c r="C65" s="26"/>
      <c r="D65" s="1" t="s">
        <v>126</v>
      </c>
      <c r="E65" s="1"/>
      <c r="F65" s="179"/>
      <c r="G65" s="179"/>
      <c r="H65" s="179"/>
      <c r="I65" s="179"/>
      <c r="J65" s="179"/>
      <c r="K65" s="179"/>
      <c r="L65" s="4" t="s">
        <v>121</v>
      </c>
      <c r="M65" s="179"/>
      <c r="N65" s="179"/>
      <c r="O65" s="179"/>
      <c r="P65" s="239"/>
    </row>
    <row r="66" spans="3:16" ht="12.75">
      <c r="C66" s="26"/>
      <c r="D66" s="1"/>
      <c r="E66" s="1"/>
      <c r="F66" s="1"/>
      <c r="G66" s="1"/>
      <c r="H66" s="1"/>
      <c r="I66" s="1"/>
      <c r="J66" s="1"/>
      <c r="K66" s="1"/>
      <c r="L66" s="1"/>
      <c r="M66" s="1"/>
      <c r="N66" s="1"/>
      <c r="O66" s="1"/>
      <c r="P66" s="239"/>
    </row>
    <row r="67" spans="3:16" ht="13.5" thickBot="1">
      <c r="C67" s="31"/>
      <c r="D67" s="179"/>
      <c r="E67" s="179"/>
      <c r="F67" s="179"/>
      <c r="G67" s="179"/>
      <c r="H67" s="179"/>
      <c r="I67" s="179"/>
      <c r="J67" s="179"/>
      <c r="K67" s="179"/>
      <c r="L67" s="179"/>
      <c r="M67" s="179"/>
      <c r="N67" s="179"/>
      <c r="O67" s="179"/>
      <c r="P67" s="241"/>
    </row>
    <row r="68" spans="3:16" ht="12.75">
      <c r="C68" s="242"/>
      <c r="D68" s="242"/>
      <c r="E68" s="242"/>
      <c r="F68" s="242"/>
      <c r="G68" s="242"/>
      <c r="H68" s="242"/>
      <c r="I68" s="242"/>
      <c r="J68" s="242"/>
      <c r="K68" s="242"/>
      <c r="L68" s="242"/>
      <c r="M68" s="242"/>
      <c r="N68" s="242"/>
      <c r="O68" s="242"/>
      <c r="P68" s="242"/>
    </row>
    <row r="69" spans="3:16" ht="12.75">
      <c r="C69" s="242"/>
      <c r="D69" s="242"/>
      <c r="E69" s="242"/>
      <c r="F69" s="242"/>
      <c r="G69" s="242"/>
      <c r="H69" s="242"/>
      <c r="I69" s="242"/>
      <c r="J69" s="242"/>
      <c r="K69" s="242"/>
      <c r="L69" s="242"/>
      <c r="M69" s="242"/>
      <c r="N69" s="242"/>
      <c r="O69" s="242"/>
      <c r="P69" s="242"/>
    </row>
    <row r="70" spans="3:16" ht="12.75">
      <c r="C70" s="242"/>
      <c r="D70" s="242"/>
      <c r="E70" s="242"/>
      <c r="F70" s="242"/>
      <c r="G70" s="242"/>
      <c r="H70" s="242"/>
      <c r="I70" s="242"/>
      <c r="J70" s="242"/>
      <c r="K70" s="242"/>
      <c r="L70" s="242"/>
      <c r="M70" s="242"/>
      <c r="N70" s="242"/>
      <c r="O70" s="242"/>
      <c r="P70" s="242"/>
    </row>
    <row r="71" spans="3:16" ht="12.75">
      <c r="C71" s="242"/>
      <c r="D71" s="242"/>
      <c r="E71" s="242"/>
      <c r="F71" s="242"/>
      <c r="G71" s="242"/>
      <c r="H71" s="242"/>
      <c r="I71" s="242"/>
      <c r="J71" s="242"/>
      <c r="K71" s="242"/>
      <c r="L71" s="242"/>
      <c r="M71" s="242"/>
      <c r="N71" s="242"/>
      <c r="O71" s="242"/>
      <c r="P71" s="242"/>
    </row>
    <row r="72" spans="3:16" ht="12.75">
      <c r="C72" s="242"/>
      <c r="D72" s="242"/>
      <c r="E72" s="242"/>
      <c r="F72" s="242"/>
      <c r="G72" s="242"/>
      <c r="H72" s="242"/>
      <c r="I72" s="242"/>
      <c r="J72" s="242"/>
      <c r="K72" s="242"/>
      <c r="L72" s="242"/>
      <c r="M72" s="242"/>
      <c r="N72" s="242"/>
      <c r="O72" s="242"/>
      <c r="P72" s="242"/>
    </row>
    <row r="73" spans="3:16" ht="12.75">
      <c r="C73" s="242"/>
      <c r="D73" s="242"/>
      <c r="E73" s="242"/>
      <c r="F73" s="242"/>
      <c r="G73" s="242"/>
      <c r="H73" s="242"/>
      <c r="I73" s="242"/>
      <c r="J73" s="242"/>
      <c r="K73" s="242"/>
      <c r="L73" s="242"/>
      <c r="M73" s="242"/>
      <c r="N73" s="242"/>
      <c r="O73" s="242"/>
      <c r="P73" s="242"/>
    </row>
    <row r="74" spans="3:16" ht="12.75">
      <c r="C74" s="242"/>
      <c r="D74" s="242"/>
      <c r="E74" s="242"/>
      <c r="F74" s="242"/>
      <c r="G74" s="242"/>
      <c r="H74" s="242"/>
      <c r="I74" s="242"/>
      <c r="J74" s="242"/>
      <c r="K74" s="242"/>
      <c r="L74" s="242"/>
      <c r="M74" s="242"/>
      <c r="N74" s="242"/>
      <c r="O74" s="242"/>
      <c r="P74" s="242"/>
    </row>
    <row r="75" spans="3:16" ht="12.75">
      <c r="C75" s="242"/>
      <c r="D75" s="242"/>
      <c r="E75" s="242"/>
      <c r="F75" s="242"/>
      <c r="G75" s="242"/>
      <c r="H75" s="242"/>
      <c r="I75" s="242"/>
      <c r="J75" s="242"/>
      <c r="K75" s="242"/>
      <c r="L75" s="242"/>
      <c r="M75" s="242"/>
      <c r="N75" s="242"/>
      <c r="O75" s="242"/>
      <c r="P75" s="242"/>
    </row>
    <row r="76" spans="3:16" ht="12.75">
      <c r="C76" s="242"/>
      <c r="D76" s="242"/>
      <c r="E76" s="242"/>
      <c r="F76" s="242"/>
      <c r="G76" s="242"/>
      <c r="H76" s="242"/>
      <c r="I76" s="242"/>
      <c r="J76" s="242"/>
      <c r="K76" s="242"/>
      <c r="L76" s="242"/>
      <c r="M76" s="242"/>
      <c r="N76" s="242"/>
      <c r="O76" s="242"/>
      <c r="P76" s="242"/>
    </row>
    <row r="77" spans="3:16" ht="12.75">
      <c r="C77" s="242"/>
      <c r="D77" s="242"/>
      <c r="E77" s="242"/>
      <c r="F77" s="242"/>
      <c r="G77" s="242"/>
      <c r="H77" s="242"/>
      <c r="I77" s="242"/>
      <c r="J77" s="242"/>
      <c r="K77" s="242"/>
      <c r="L77" s="242"/>
      <c r="M77" s="242"/>
      <c r="N77" s="242"/>
      <c r="O77" s="242"/>
      <c r="P77" s="242"/>
    </row>
    <row r="78" spans="3:16" ht="12.75">
      <c r="C78" s="242"/>
      <c r="D78" s="242"/>
      <c r="E78" s="242"/>
      <c r="F78" s="242"/>
      <c r="G78" s="242"/>
      <c r="H78" s="242"/>
      <c r="I78" s="242"/>
      <c r="J78" s="242"/>
      <c r="K78" s="242"/>
      <c r="L78" s="242"/>
      <c r="M78" s="242"/>
      <c r="N78" s="242"/>
      <c r="O78" s="242"/>
      <c r="P78" s="242"/>
    </row>
    <row r="79" spans="3:16" ht="12.75">
      <c r="C79" s="242"/>
      <c r="D79" s="242"/>
      <c r="E79" s="242"/>
      <c r="F79" s="242"/>
      <c r="G79" s="242"/>
      <c r="H79" s="242"/>
      <c r="I79" s="242"/>
      <c r="J79" s="242"/>
      <c r="K79" s="242"/>
      <c r="L79" s="242"/>
      <c r="M79" s="242"/>
      <c r="N79" s="242"/>
      <c r="O79" s="242"/>
      <c r="P79" s="242"/>
    </row>
    <row r="80" spans="3:16" ht="12.75">
      <c r="C80" s="242"/>
      <c r="D80" s="242"/>
      <c r="E80" s="242"/>
      <c r="F80" s="242"/>
      <c r="G80" s="242"/>
      <c r="H80" s="242"/>
      <c r="I80" s="242"/>
      <c r="J80" s="242"/>
      <c r="K80" s="242"/>
      <c r="L80" s="242"/>
      <c r="M80" s="242"/>
      <c r="N80" s="242"/>
      <c r="O80" s="242"/>
      <c r="P80" s="242"/>
    </row>
    <row r="81" spans="3:16" ht="12.75">
      <c r="C81" s="242"/>
      <c r="D81" s="242"/>
      <c r="E81" s="242"/>
      <c r="F81" s="242"/>
      <c r="G81" s="242"/>
      <c r="H81" s="242"/>
      <c r="I81" s="242"/>
      <c r="J81" s="242"/>
      <c r="K81" s="242"/>
      <c r="L81" s="242"/>
      <c r="M81" s="242"/>
      <c r="N81" s="242"/>
      <c r="O81" s="242"/>
      <c r="P81" s="242"/>
    </row>
    <row r="82" spans="3:16" ht="12.75">
      <c r="C82" s="242"/>
      <c r="D82" s="242"/>
      <c r="E82" s="242"/>
      <c r="F82" s="242"/>
      <c r="G82" s="242"/>
      <c r="H82" s="242"/>
      <c r="I82" s="242"/>
      <c r="J82" s="242"/>
      <c r="K82" s="242"/>
      <c r="L82" s="242"/>
      <c r="M82" s="242"/>
      <c r="N82" s="242"/>
      <c r="O82" s="242"/>
      <c r="P82" s="242"/>
    </row>
    <row r="83" spans="3:16" ht="12.75">
      <c r="C83" s="242"/>
      <c r="D83" s="242"/>
      <c r="E83" s="242"/>
      <c r="F83" s="242"/>
      <c r="G83" s="242"/>
      <c r="H83" s="242"/>
      <c r="I83" s="242"/>
      <c r="J83" s="242"/>
      <c r="K83" s="242"/>
      <c r="L83" s="242"/>
      <c r="M83" s="242"/>
      <c r="N83" s="242"/>
      <c r="O83" s="242"/>
      <c r="P83" s="242"/>
    </row>
    <row r="84" spans="3:16" ht="12.75">
      <c r="C84" s="242"/>
      <c r="D84" s="242"/>
      <c r="E84" s="242"/>
      <c r="F84" s="242"/>
      <c r="G84" s="242"/>
      <c r="H84" s="242"/>
      <c r="I84" s="242"/>
      <c r="J84" s="242"/>
      <c r="K84" s="242"/>
      <c r="L84" s="242"/>
      <c r="M84" s="242"/>
      <c r="N84" s="242"/>
      <c r="O84" s="242"/>
      <c r="P84" s="242"/>
    </row>
    <row r="85" spans="3:16" ht="12.75">
      <c r="C85" s="242"/>
      <c r="D85" s="242"/>
      <c r="E85" s="242"/>
      <c r="F85" s="242"/>
      <c r="G85" s="242"/>
      <c r="H85" s="242"/>
      <c r="I85" s="242"/>
      <c r="J85" s="242"/>
      <c r="K85" s="242"/>
      <c r="L85" s="242"/>
      <c r="M85" s="242"/>
      <c r="N85" s="242"/>
      <c r="O85" s="242"/>
      <c r="P85" s="242"/>
    </row>
    <row r="86" spans="3:16" ht="12.75">
      <c r="C86" s="242"/>
      <c r="D86" s="242"/>
      <c r="E86" s="242"/>
      <c r="F86" s="242"/>
      <c r="G86" s="242"/>
      <c r="H86" s="242"/>
      <c r="I86" s="242"/>
      <c r="J86" s="242"/>
      <c r="K86" s="242"/>
      <c r="L86" s="242"/>
      <c r="M86" s="242"/>
      <c r="N86" s="242"/>
      <c r="O86" s="242"/>
      <c r="P86" s="242"/>
    </row>
    <row r="87" spans="3:16" ht="12.75">
      <c r="C87" s="242"/>
      <c r="D87" s="242"/>
      <c r="E87" s="242"/>
      <c r="F87" s="242"/>
      <c r="G87" s="242"/>
      <c r="H87" s="242"/>
      <c r="I87" s="242"/>
      <c r="J87" s="242"/>
      <c r="K87" s="242"/>
      <c r="L87" s="242"/>
      <c r="M87" s="242"/>
      <c r="N87" s="242"/>
      <c r="O87" s="242"/>
      <c r="P87" s="242"/>
    </row>
    <row r="88" spans="3:16" ht="12.75">
      <c r="C88" s="242"/>
      <c r="D88" s="242"/>
      <c r="E88" s="242"/>
      <c r="F88" s="242"/>
      <c r="G88" s="242"/>
      <c r="H88" s="242"/>
      <c r="I88" s="242"/>
      <c r="J88" s="242"/>
      <c r="K88" s="242"/>
      <c r="L88" s="242"/>
      <c r="M88" s="242"/>
      <c r="N88" s="242"/>
      <c r="O88" s="242"/>
      <c r="P88" s="242"/>
    </row>
    <row r="89" spans="3:16" ht="12.75">
      <c r="C89" s="242"/>
      <c r="D89" s="242"/>
      <c r="E89" s="242"/>
      <c r="F89" s="242"/>
      <c r="G89" s="242"/>
      <c r="H89" s="242"/>
      <c r="I89" s="242"/>
      <c r="J89" s="242"/>
      <c r="K89" s="242"/>
      <c r="L89" s="242"/>
      <c r="M89" s="242"/>
      <c r="N89" s="242"/>
      <c r="O89" s="242"/>
      <c r="P89" s="242"/>
    </row>
    <row r="90" spans="3:16" ht="12.75">
      <c r="C90" s="242"/>
      <c r="D90" s="242"/>
      <c r="E90" s="242"/>
      <c r="F90" s="242"/>
      <c r="G90" s="242"/>
      <c r="H90" s="242"/>
      <c r="I90" s="242"/>
      <c r="J90" s="242"/>
      <c r="K90" s="242"/>
      <c r="L90" s="242"/>
      <c r="M90" s="242"/>
      <c r="N90" s="242"/>
      <c r="O90" s="242"/>
      <c r="P90" s="242"/>
    </row>
    <row r="91" spans="3:16" ht="12.75">
      <c r="C91" s="242"/>
      <c r="D91" s="242"/>
      <c r="E91" s="242"/>
      <c r="F91" s="242"/>
      <c r="G91" s="242"/>
      <c r="H91" s="242"/>
      <c r="I91" s="242"/>
      <c r="J91" s="242"/>
      <c r="K91" s="242"/>
      <c r="L91" s="242"/>
      <c r="M91" s="242"/>
      <c r="N91" s="242"/>
      <c r="O91" s="242"/>
      <c r="P91" s="242"/>
    </row>
    <row r="92" spans="3:16" ht="12.75">
      <c r="C92" s="242"/>
      <c r="D92" s="242"/>
      <c r="E92" s="242"/>
      <c r="F92" s="242"/>
      <c r="G92" s="242"/>
      <c r="H92" s="242"/>
      <c r="I92" s="242"/>
      <c r="J92" s="242"/>
      <c r="K92" s="242"/>
      <c r="L92" s="242"/>
      <c r="M92" s="242"/>
      <c r="N92" s="242"/>
      <c r="O92" s="242"/>
      <c r="P92" s="242"/>
    </row>
    <row r="93" spans="3:16" ht="12.75">
      <c r="C93" s="242"/>
      <c r="D93" s="242"/>
      <c r="E93" s="242"/>
      <c r="F93" s="242"/>
      <c r="G93" s="242"/>
      <c r="H93" s="242"/>
      <c r="I93" s="242"/>
      <c r="J93" s="242"/>
      <c r="K93" s="242"/>
      <c r="L93" s="242"/>
      <c r="M93" s="242"/>
      <c r="N93" s="242"/>
      <c r="O93" s="242"/>
      <c r="P93" s="242"/>
    </row>
    <row r="94" spans="3:16" ht="12.75">
      <c r="C94" s="242"/>
      <c r="D94" s="242"/>
      <c r="E94" s="242"/>
      <c r="F94" s="242"/>
      <c r="G94" s="242"/>
      <c r="H94" s="242"/>
      <c r="I94" s="242"/>
      <c r="J94" s="242"/>
      <c r="K94" s="242"/>
      <c r="L94" s="242"/>
      <c r="M94" s="242"/>
      <c r="N94" s="242"/>
      <c r="O94" s="242"/>
      <c r="P94" s="242"/>
    </row>
    <row r="95" spans="3:16" ht="12.75">
      <c r="C95" s="242"/>
      <c r="D95" s="242"/>
      <c r="E95" s="242"/>
      <c r="F95" s="242"/>
      <c r="G95" s="242"/>
      <c r="H95" s="242"/>
      <c r="I95" s="242"/>
      <c r="J95" s="242"/>
      <c r="K95" s="242"/>
      <c r="L95" s="242"/>
      <c r="M95" s="242"/>
      <c r="N95" s="242"/>
      <c r="O95" s="242"/>
      <c r="P95" s="242"/>
    </row>
    <row r="96" spans="3:16" ht="12.75">
      <c r="C96" s="242"/>
      <c r="D96" s="242"/>
      <c r="E96" s="242"/>
      <c r="F96" s="242"/>
      <c r="G96" s="242"/>
      <c r="H96" s="242"/>
      <c r="I96" s="242"/>
      <c r="J96" s="242"/>
      <c r="K96" s="242"/>
      <c r="L96" s="242"/>
      <c r="M96" s="242"/>
      <c r="N96" s="242"/>
      <c r="O96" s="242"/>
      <c r="P96" s="242"/>
    </row>
    <row r="97" spans="3:16" ht="12.75">
      <c r="C97" s="242"/>
      <c r="D97" s="242"/>
      <c r="E97" s="242"/>
      <c r="F97" s="242"/>
      <c r="G97" s="242"/>
      <c r="H97" s="242"/>
      <c r="I97" s="242"/>
      <c r="J97" s="242"/>
      <c r="K97" s="242"/>
      <c r="L97" s="242"/>
      <c r="M97" s="242"/>
      <c r="N97" s="242"/>
      <c r="O97" s="242"/>
      <c r="P97" s="242"/>
    </row>
    <row r="98" spans="3:16" ht="12.75">
      <c r="C98" s="242"/>
      <c r="D98" s="242"/>
      <c r="E98" s="242"/>
      <c r="F98" s="242"/>
      <c r="G98" s="242"/>
      <c r="H98" s="242"/>
      <c r="I98" s="242"/>
      <c r="J98" s="242"/>
      <c r="K98" s="242"/>
      <c r="L98" s="242"/>
      <c r="M98" s="242"/>
      <c r="N98" s="242"/>
      <c r="O98" s="242"/>
      <c r="P98" s="242"/>
    </row>
    <row r="99" spans="3:16" ht="12.75">
      <c r="C99" s="242"/>
      <c r="D99" s="242"/>
      <c r="E99" s="242"/>
      <c r="F99" s="242"/>
      <c r="G99" s="242"/>
      <c r="H99" s="242"/>
      <c r="I99" s="242"/>
      <c r="J99" s="242"/>
      <c r="K99" s="242"/>
      <c r="L99" s="242"/>
      <c r="M99" s="242"/>
      <c r="N99" s="242"/>
      <c r="O99" s="242"/>
      <c r="P99" s="242"/>
    </row>
    <row r="100" spans="3:16" ht="12.75">
      <c r="C100" s="242"/>
      <c r="D100" s="242"/>
      <c r="E100" s="242"/>
      <c r="F100" s="242"/>
      <c r="G100" s="242"/>
      <c r="H100" s="242"/>
      <c r="I100" s="242"/>
      <c r="J100" s="242"/>
      <c r="K100" s="242"/>
      <c r="L100" s="242"/>
      <c r="M100" s="242"/>
      <c r="N100" s="242"/>
      <c r="O100" s="242"/>
      <c r="P100" s="242"/>
    </row>
    <row r="101" spans="3:16" ht="12.75">
      <c r="C101" s="242"/>
      <c r="D101" s="242"/>
      <c r="E101" s="242"/>
      <c r="F101" s="242"/>
      <c r="G101" s="242"/>
      <c r="H101" s="242"/>
      <c r="I101" s="242"/>
      <c r="J101" s="242"/>
      <c r="K101" s="242"/>
      <c r="L101" s="242"/>
      <c r="M101" s="242"/>
      <c r="N101" s="242"/>
      <c r="O101" s="242"/>
      <c r="P101" s="242"/>
    </row>
    <row r="102" spans="3:16" ht="12.75">
      <c r="C102" s="242"/>
      <c r="D102" s="242"/>
      <c r="E102" s="242"/>
      <c r="F102" s="242"/>
      <c r="G102" s="242"/>
      <c r="H102" s="242"/>
      <c r="I102" s="242"/>
      <c r="J102" s="242"/>
      <c r="K102" s="242"/>
      <c r="L102" s="242"/>
      <c r="M102" s="242"/>
      <c r="N102" s="242"/>
      <c r="O102" s="242"/>
      <c r="P102" s="242"/>
    </row>
    <row r="103" spans="3:16" ht="12.75">
      <c r="C103" s="242"/>
      <c r="D103" s="242"/>
      <c r="E103" s="242"/>
      <c r="F103" s="242"/>
      <c r="G103" s="242"/>
      <c r="H103" s="242"/>
      <c r="I103" s="242"/>
      <c r="J103" s="242"/>
      <c r="K103" s="242"/>
      <c r="L103" s="242"/>
      <c r="M103" s="242"/>
      <c r="N103" s="242"/>
      <c r="O103" s="242"/>
      <c r="P103" s="242"/>
    </row>
    <row r="104" spans="3:16" ht="12.75">
      <c r="C104" s="242"/>
      <c r="D104" s="242"/>
      <c r="E104" s="242"/>
      <c r="F104" s="242"/>
      <c r="G104" s="242"/>
      <c r="H104" s="242"/>
      <c r="I104" s="242"/>
      <c r="J104" s="242"/>
      <c r="K104" s="242"/>
      <c r="L104" s="242"/>
      <c r="M104" s="242"/>
      <c r="N104" s="242"/>
      <c r="O104" s="242"/>
      <c r="P104" s="242"/>
    </row>
    <row r="105" spans="3:16" ht="12.75">
      <c r="C105" s="242"/>
      <c r="D105" s="242"/>
      <c r="E105" s="242"/>
      <c r="F105" s="242"/>
      <c r="G105" s="242"/>
      <c r="H105" s="242"/>
      <c r="I105" s="242"/>
      <c r="J105" s="242"/>
      <c r="K105" s="242"/>
      <c r="L105" s="242"/>
      <c r="M105" s="242"/>
      <c r="N105" s="242"/>
      <c r="O105" s="242"/>
      <c r="P105" s="242"/>
    </row>
    <row r="106" spans="3:16" ht="12.75">
      <c r="C106" s="242"/>
      <c r="D106" s="242"/>
      <c r="E106" s="242"/>
      <c r="F106" s="242"/>
      <c r="G106" s="242"/>
      <c r="H106" s="242"/>
      <c r="I106" s="242"/>
      <c r="J106" s="242"/>
      <c r="K106" s="242"/>
      <c r="L106" s="242"/>
      <c r="M106" s="242"/>
      <c r="N106" s="242"/>
      <c r="O106" s="242"/>
      <c r="P106" s="242"/>
    </row>
    <row r="107" spans="3:16" ht="12.75">
      <c r="C107" s="242"/>
      <c r="D107" s="242"/>
      <c r="E107" s="242"/>
      <c r="F107" s="242"/>
      <c r="G107" s="242"/>
      <c r="H107" s="242"/>
      <c r="I107" s="242"/>
      <c r="J107" s="242"/>
      <c r="K107" s="242"/>
      <c r="L107" s="242"/>
      <c r="M107" s="242"/>
      <c r="N107" s="242"/>
      <c r="O107" s="242"/>
      <c r="P107" s="242"/>
    </row>
    <row r="108" spans="3:16" ht="12.75">
      <c r="C108" s="242"/>
      <c r="D108" s="242"/>
      <c r="E108" s="242"/>
      <c r="F108" s="242"/>
      <c r="G108" s="242"/>
      <c r="H108" s="242"/>
      <c r="I108" s="242"/>
      <c r="J108" s="242"/>
      <c r="K108" s="242"/>
      <c r="L108" s="242"/>
      <c r="M108" s="242"/>
      <c r="N108" s="242"/>
      <c r="O108" s="242"/>
      <c r="P108" s="242"/>
    </row>
    <row r="109" spans="3:16" ht="12.75">
      <c r="C109" s="242"/>
      <c r="D109" s="242"/>
      <c r="E109" s="242"/>
      <c r="F109" s="242"/>
      <c r="G109" s="242"/>
      <c r="H109" s="242"/>
      <c r="I109" s="242"/>
      <c r="J109" s="242"/>
      <c r="K109" s="242"/>
      <c r="L109" s="242"/>
      <c r="M109" s="242"/>
      <c r="N109" s="242"/>
      <c r="O109" s="242"/>
      <c r="P109" s="242"/>
    </row>
    <row r="110" spans="3:16" ht="12.75">
      <c r="C110" s="242"/>
      <c r="D110" s="242"/>
      <c r="E110" s="242"/>
      <c r="F110" s="242"/>
      <c r="G110" s="242"/>
      <c r="H110" s="242"/>
      <c r="I110" s="242"/>
      <c r="J110" s="242"/>
      <c r="K110" s="242"/>
      <c r="L110" s="242"/>
      <c r="M110" s="242"/>
      <c r="N110" s="242"/>
      <c r="O110" s="242"/>
      <c r="P110" s="242"/>
    </row>
    <row r="111" spans="3:16" ht="12.75">
      <c r="C111" s="242"/>
      <c r="D111" s="242"/>
      <c r="E111" s="242"/>
      <c r="F111" s="242"/>
      <c r="G111" s="242"/>
      <c r="H111" s="242"/>
      <c r="I111" s="242"/>
      <c r="J111" s="242"/>
      <c r="K111" s="242"/>
      <c r="L111" s="242"/>
      <c r="M111" s="242"/>
      <c r="N111" s="242"/>
      <c r="O111" s="242"/>
      <c r="P111" s="242"/>
    </row>
    <row r="112" spans="3:16" ht="12.75">
      <c r="C112" s="242"/>
      <c r="D112" s="242"/>
      <c r="E112" s="242"/>
      <c r="F112" s="242"/>
      <c r="G112" s="242"/>
      <c r="H112" s="242"/>
      <c r="I112" s="242"/>
      <c r="J112" s="242"/>
      <c r="K112" s="242"/>
      <c r="L112" s="242"/>
      <c r="M112" s="242"/>
      <c r="N112" s="242"/>
      <c r="O112" s="242"/>
      <c r="P112" s="242"/>
    </row>
    <row r="113" s="242" customFormat="1" ht="12.75"/>
    <row r="114" s="242" customFormat="1" ht="12.75"/>
    <row r="115" s="242" customFormat="1" ht="12.75"/>
    <row r="116" s="242" customFormat="1" ht="12.75"/>
    <row r="117" s="242" customFormat="1" ht="12.75"/>
    <row r="118" s="242" customFormat="1" ht="12.75"/>
    <row r="119" s="242" customFormat="1" ht="12.75"/>
    <row r="120" s="242" customFormat="1" ht="12.75"/>
    <row r="121" s="242" customFormat="1" ht="12.75"/>
    <row r="122" s="242" customFormat="1" ht="12.75"/>
    <row r="123" s="242" customFormat="1" ht="12.75"/>
    <row r="124" s="242" customFormat="1" ht="12.75"/>
    <row r="125" s="242" customFormat="1" ht="12.75"/>
    <row r="126" s="242" customFormat="1" ht="12.75"/>
    <row r="127" s="242" customFormat="1" ht="12.75"/>
    <row r="128" s="242" customFormat="1" ht="12.75"/>
    <row r="129" s="242" customFormat="1" ht="12.75"/>
    <row r="130" s="242" customFormat="1" ht="12.75"/>
    <row r="131" s="242" customFormat="1" ht="12.75"/>
    <row r="132" s="242" customFormat="1" ht="12.75"/>
    <row r="133" s="242" customFormat="1" ht="12.75"/>
    <row r="134" s="242" customFormat="1" ht="12.75"/>
    <row r="135" s="242" customFormat="1" ht="12.75"/>
    <row r="136" s="242" customFormat="1" ht="12.75"/>
    <row r="137" s="242" customFormat="1" ht="12.75"/>
    <row r="138" s="242" customFormat="1" ht="12.75"/>
    <row r="139" s="242" customFormat="1" ht="12.75"/>
    <row r="140" s="242" customFormat="1" ht="12.75"/>
    <row r="141" s="242" customFormat="1" ht="12.75"/>
    <row r="142" s="242" customFormat="1" ht="12.75"/>
    <row r="143" s="242" customFormat="1" ht="12.75"/>
    <row r="144" s="242" customFormat="1" ht="12.75"/>
    <row r="145" s="242" customFormat="1" ht="12.75"/>
    <row r="146" s="242" customFormat="1" ht="12.75"/>
    <row r="147" s="242" customFormat="1" ht="12.75"/>
    <row r="148" s="242" customFormat="1" ht="12.75"/>
    <row r="149" s="242" customFormat="1" ht="12.75"/>
    <row r="150" s="242" customFormat="1" ht="12.75"/>
    <row r="151" s="242" customFormat="1" ht="12.75"/>
    <row r="152" s="242" customFormat="1" ht="12.75"/>
    <row r="153" s="242" customFormat="1" ht="12.75"/>
    <row r="154" s="242" customFormat="1" ht="12.75"/>
    <row r="155" s="242" customFormat="1" ht="12.75"/>
    <row r="156" s="242" customFormat="1" ht="12.75"/>
    <row r="157" s="242" customFormat="1" ht="12.75"/>
    <row r="158" s="242" customFormat="1" ht="12.75"/>
    <row r="159" s="242" customFormat="1" ht="12.75"/>
    <row r="160" s="242" customFormat="1" ht="12.75"/>
    <row r="161" s="242" customFormat="1" ht="12.75"/>
    <row r="162" s="242" customFormat="1" ht="12.75"/>
    <row r="163" s="242" customFormat="1" ht="12.75"/>
    <row r="164" s="242" customFormat="1" ht="12.75"/>
    <row r="165" s="242" customFormat="1" ht="12.75"/>
    <row r="166" s="242" customFormat="1" ht="12.75"/>
    <row r="167" s="242" customFormat="1" ht="12.75"/>
    <row r="168" s="242" customFormat="1" ht="12.75"/>
    <row r="169" s="242" customFormat="1" ht="12.75"/>
    <row r="170" s="242" customFormat="1" ht="12.75"/>
    <row r="171" s="242" customFormat="1" ht="12.75"/>
    <row r="172" s="242" customFormat="1" ht="12.75"/>
    <row r="173" s="242" customFormat="1" ht="12.75"/>
    <row r="174" s="242" customFormat="1" ht="12.75"/>
    <row r="175" s="242" customFormat="1" ht="12.75"/>
    <row r="176" s="242" customFormat="1" ht="12.75"/>
    <row r="177" s="242" customFormat="1" ht="12.75"/>
    <row r="178" s="242" customFormat="1" ht="12.75"/>
    <row r="179" s="242" customFormat="1" ht="12.75"/>
    <row r="180" s="242" customFormat="1" ht="12.75"/>
    <row r="181" s="242" customFormat="1" ht="12.75"/>
    <row r="182" s="242" customFormat="1" ht="12.75"/>
    <row r="183" s="242" customFormat="1" ht="12.75"/>
    <row r="184" s="242" customFormat="1" ht="12.75"/>
    <row r="185" s="242" customFormat="1" ht="12.75"/>
    <row r="186" s="242" customFormat="1" ht="12.75"/>
    <row r="187" s="242" customFormat="1" ht="12.75"/>
    <row r="188" s="242" customFormat="1" ht="12.75"/>
    <row r="189" s="242" customFormat="1" ht="12.75"/>
    <row r="190" s="242" customFormat="1" ht="12.75"/>
    <row r="191" s="242" customFormat="1" ht="12.75"/>
    <row r="192" s="242" customFormat="1" ht="12.75"/>
    <row r="193" s="242" customFormat="1" ht="12.75"/>
    <row r="194" s="242" customFormat="1" ht="12.75"/>
    <row r="195" s="242" customFormat="1" ht="12.75"/>
    <row r="196" s="242" customFormat="1" ht="12.75"/>
    <row r="197" s="242" customFormat="1" ht="12.75"/>
    <row r="198" s="242" customFormat="1" ht="12.75"/>
    <row r="199" s="242" customFormat="1" ht="12.75"/>
    <row r="200" s="242" customFormat="1" ht="12.75"/>
    <row r="201" s="242" customFormat="1" ht="12.75"/>
    <row r="202" s="242" customFormat="1" ht="12.75"/>
    <row r="203" s="242" customFormat="1" ht="12.75"/>
    <row r="204" s="242" customFormat="1" ht="12.75"/>
    <row r="205" s="242" customFormat="1" ht="12.75"/>
    <row r="206" s="242" customFormat="1" ht="12.75"/>
    <row r="207" s="242" customFormat="1" ht="12.75"/>
    <row r="208" s="242" customFormat="1" ht="12.75"/>
    <row r="209" s="242" customFormat="1" ht="12.75"/>
    <row r="210" s="242" customFormat="1" ht="12.75"/>
    <row r="211" s="242" customFormat="1" ht="12.75"/>
    <row r="212" s="242" customFormat="1" ht="12.75"/>
    <row r="213" s="242" customFormat="1" ht="12.75"/>
    <row r="214" s="242" customFormat="1" ht="12.75"/>
    <row r="215" s="242" customFormat="1" ht="12.75"/>
    <row r="216" s="242" customFormat="1" ht="12.75"/>
    <row r="217" s="242" customFormat="1" ht="12.75"/>
    <row r="218" s="242" customFormat="1" ht="12.75"/>
    <row r="219" s="242" customFormat="1" ht="12.75"/>
    <row r="220" s="242" customFormat="1" ht="12.75"/>
    <row r="221" s="242" customFormat="1" ht="12.75"/>
    <row r="222" s="242" customFormat="1" ht="12.75"/>
    <row r="223" s="242" customFormat="1" ht="12.75"/>
    <row r="224" s="242" customFormat="1" ht="12.75"/>
    <row r="225" s="242" customFormat="1" ht="12.75"/>
    <row r="226" s="242" customFormat="1" ht="12.75"/>
    <row r="227" s="242" customFormat="1" ht="12.75"/>
    <row r="228" s="242" customFormat="1" ht="12.75"/>
    <row r="229" s="242" customFormat="1" ht="12.75"/>
    <row r="230" s="242" customFormat="1" ht="12.75"/>
    <row r="231" s="242" customFormat="1" ht="12.75"/>
    <row r="232" s="242" customFormat="1" ht="12.75"/>
    <row r="233" s="242" customFormat="1" ht="12.75"/>
    <row r="234" s="242" customFormat="1" ht="12.75"/>
    <row r="235" s="242" customFormat="1" ht="12.75"/>
    <row r="236" s="242" customFormat="1" ht="12.75"/>
    <row r="237" s="242" customFormat="1" ht="12.75"/>
    <row r="238" s="242" customFormat="1" ht="12.75"/>
    <row r="239" s="242" customFormat="1" ht="12.75"/>
    <row r="240" s="242" customFormat="1" ht="12.75"/>
    <row r="241" s="242" customFormat="1" ht="12.75"/>
    <row r="242" s="242" customFormat="1" ht="12.75"/>
    <row r="243" s="242" customFormat="1" ht="12.75"/>
    <row r="244" s="242" customFormat="1" ht="12.75"/>
    <row r="245" s="242" customFormat="1" ht="12.75"/>
    <row r="246" s="242" customFormat="1" ht="12.75"/>
    <row r="247" s="242" customFormat="1" ht="12.75"/>
    <row r="248" s="242" customFormat="1" ht="12.75"/>
    <row r="249" s="242" customFormat="1" ht="12.75"/>
    <row r="250" s="242" customFormat="1" ht="12.75"/>
    <row r="251" s="242" customFormat="1" ht="12.75"/>
    <row r="252" s="242" customFormat="1" ht="12.75"/>
    <row r="253" s="242" customFormat="1" ht="12.75"/>
    <row r="254" s="242" customFormat="1" ht="12.75"/>
    <row r="255" s="242" customFormat="1" ht="12.75"/>
    <row r="256" s="242" customFormat="1" ht="12.75"/>
    <row r="257" s="242" customFormat="1" ht="12.75"/>
    <row r="258" s="242" customFormat="1" ht="12.75"/>
    <row r="259" s="242" customFormat="1" ht="12.75"/>
    <row r="260" s="242" customFormat="1" ht="12.75"/>
    <row r="261" s="242" customFormat="1" ht="12.75"/>
    <row r="262" s="242" customFormat="1" ht="12.75"/>
    <row r="263" s="242" customFormat="1" ht="12.75"/>
    <row r="264" s="242" customFormat="1" ht="12.75"/>
    <row r="265" s="242" customFormat="1" ht="12.75"/>
    <row r="266" s="242" customFormat="1" ht="12.75"/>
    <row r="267" s="242" customFormat="1" ht="12.75"/>
    <row r="268" s="242" customFormat="1" ht="12.75"/>
    <row r="269" s="242" customFormat="1" ht="12.75"/>
    <row r="270" s="242" customFormat="1" ht="12.75"/>
    <row r="271" s="242" customFormat="1" ht="12.75"/>
    <row r="272" s="242" customFormat="1" ht="12.75"/>
    <row r="273" s="242" customFormat="1" ht="12.75"/>
    <row r="274" s="242" customFormat="1" ht="12.75"/>
    <row r="275" s="242" customFormat="1" ht="12.75"/>
    <row r="276" s="242" customFormat="1" ht="12.75"/>
    <row r="277" s="242" customFormat="1" ht="12.75"/>
    <row r="278" s="242" customFormat="1" ht="12.75"/>
    <row r="279" s="242" customFormat="1" ht="12.75"/>
    <row r="280" s="242" customFormat="1" ht="12.75"/>
    <row r="281" s="242" customFormat="1" ht="12.75"/>
    <row r="282" s="242" customFormat="1" ht="12.75"/>
    <row r="283" s="242" customFormat="1" ht="12.75"/>
    <row r="284" s="242" customFormat="1" ht="12.75"/>
    <row r="285" s="242" customFormat="1" ht="12.75"/>
    <row r="286" s="242" customFormat="1" ht="12.75"/>
    <row r="287" s="242" customFormat="1" ht="12.75"/>
    <row r="288" s="242" customFormat="1" ht="12.75"/>
    <row r="289" s="242" customFormat="1" ht="12.75"/>
    <row r="290" s="242" customFormat="1" ht="12.75"/>
    <row r="291" s="242" customFormat="1" ht="12.75"/>
    <row r="292" s="242" customFormat="1" ht="12.75"/>
    <row r="293" s="242" customFormat="1" ht="12.75"/>
    <row r="294" s="242" customFormat="1" ht="12.75"/>
    <row r="295" s="242" customFormat="1" ht="12.75"/>
    <row r="296" s="242" customFormat="1" ht="12.75"/>
    <row r="297" s="242" customFormat="1" ht="12.75"/>
    <row r="298" s="242" customFormat="1" ht="12.75"/>
    <row r="299" s="242" customFormat="1" ht="12.75"/>
    <row r="300" s="242" customFormat="1" ht="12.75"/>
    <row r="301" s="242" customFormat="1" ht="12.75"/>
    <row r="302" s="242" customFormat="1" ht="12.75"/>
    <row r="303" s="242" customFormat="1" ht="12.75"/>
    <row r="304" s="242" customFormat="1" ht="12.75"/>
    <row r="305" s="242" customFormat="1" ht="12.75"/>
    <row r="306" s="242" customFormat="1" ht="12.75"/>
    <row r="307" s="242" customFormat="1" ht="12.75"/>
    <row r="308" s="242" customFormat="1" ht="12.75"/>
    <row r="309" s="242" customFormat="1" ht="12.75"/>
    <row r="310" s="242" customFormat="1" ht="12.75"/>
    <row r="311" s="242" customFormat="1" ht="12.75"/>
    <row r="312" s="242" customFormat="1" ht="12.75"/>
    <row r="313" s="242" customFormat="1" ht="12.75"/>
    <row r="314" s="242" customFormat="1" ht="12.75"/>
    <row r="315" s="242" customFormat="1" ht="12.75"/>
    <row r="316" s="242" customFormat="1" ht="12.75"/>
    <row r="317" s="242" customFormat="1" ht="12.75"/>
    <row r="318" s="242" customFormat="1" ht="12.75"/>
    <row r="319" s="242" customFormat="1" ht="12.75"/>
    <row r="320" s="242" customFormat="1" ht="12.75"/>
    <row r="321" s="242" customFormat="1" ht="12.75"/>
    <row r="322" s="242" customFormat="1" ht="12.75"/>
    <row r="323" s="242" customFormat="1" ht="12.75"/>
    <row r="324" s="242" customFormat="1" ht="12.75"/>
    <row r="325" s="242" customFormat="1" ht="12.75"/>
    <row r="326" s="242" customFormat="1" ht="12.75"/>
    <row r="327" s="242" customFormat="1" ht="12.75"/>
    <row r="328" s="242" customFormat="1" ht="12.75"/>
    <row r="329" s="242" customFormat="1" ht="12.75"/>
    <row r="330" s="242" customFormat="1" ht="12.75"/>
    <row r="331" s="242" customFormat="1" ht="12.75"/>
    <row r="332" s="242" customFormat="1" ht="12.75"/>
    <row r="333" s="242" customFormat="1" ht="12.75"/>
    <row r="334" s="242" customFormat="1" ht="12.75"/>
    <row r="335" s="242" customFormat="1" ht="12.75"/>
    <row r="336" s="242" customFormat="1" ht="12.75"/>
    <row r="337" s="242" customFormat="1" ht="12.75"/>
    <row r="338" s="242" customFormat="1" ht="12.75"/>
    <row r="339" s="242" customFormat="1" ht="12.75"/>
    <row r="340" s="242" customFormat="1" ht="12.75"/>
    <row r="341" s="242" customFormat="1" ht="12.75"/>
    <row r="342" s="242" customFormat="1" ht="12.75"/>
    <row r="343" s="242" customFormat="1" ht="12.75"/>
    <row r="344" s="242" customFormat="1" ht="12.75"/>
    <row r="345" s="242" customFormat="1" ht="12.75"/>
    <row r="346" s="242" customFormat="1" ht="12.75"/>
    <row r="347" s="242" customFormat="1" ht="12.75"/>
    <row r="348" s="242" customFormat="1" ht="12.75"/>
    <row r="349" s="242" customFormat="1" ht="12.75"/>
    <row r="350" s="242" customFormat="1" ht="12.75"/>
    <row r="351" s="242" customFormat="1" ht="12.75"/>
    <row r="352" s="242" customFormat="1" ht="12.75"/>
    <row r="353" s="242" customFormat="1" ht="12.75"/>
    <row r="354" s="242" customFormat="1" ht="12.75"/>
    <row r="355" s="242" customFormat="1" ht="12.75"/>
    <row r="356" s="242" customFormat="1" ht="12.75"/>
    <row r="357" s="242" customFormat="1" ht="12.75"/>
    <row r="358" s="242" customFormat="1" ht="12.75"/>
    <row r="359" s="242" customFormat="1" ht="12.75"/>
    <row r="360" s="242" customFormat="1" ht="12.75"/>
    <row r="361" s="242" customFormat="1" ht="12.75"/>
    <row r="362" s="242" customFormat="1" ht="12.75"/>
    <row r="363" s="242" customFormat="1" ht="12.75"/>
    <row r="364" s="242" customFormat="1" ht="12.75"/>
    <row r="365" s="242" customFormat="1" ht="12.75"/>
    <row r="366" s="242" customFormat="1" ht="12.75"/>
    <row r="367" s="242" customFormat="1" ht="12.75"/>
    <row r="368" s="242" customFormat="1" ht="12.75"/>
    <row r="369" s="242" customFormat="1" ht="12.75"/>
    <row r="370" s="242" customFormat="1" ht="12.75"/>
    <row r="371" s="242" customFormat="1" ht="12.75"/>
    <row r="372" s="242" customFormat="1" ht="12.75"/>
    <row r="373" s="242" customFormat="1" ht="12.75"/>
    <row r="374" s="242" customFormat="1" ht="12.75"/>
    <row r="375" s="242" customFormat="1" ht="12.75"/>
    <row r="376" s="242" customFormat="1" ht="12.75"/>
    <row r="377" s="242" customFormat="1" ht="12.75"/>
    <row r="378" s="242" customFormat="1" ht="12.75"/>
    <row r="379" s="242" customFormat="1" ht="12.75"/>
    <row r="380" s="242" customFormat="1" ht="12.75"/>
    <row r="381" s="242" customFormat="1" ht="12.75"/>
    <row r="382" s="242" customFormat="1" ht="12.75"/>
    <row r="383" s="242" customFormat="1" ht="12.75"/>
    <row r="384" s="242" customFormat="1" ht="12.75"/>
    <row r="385" s="242" customFormat="1" ht="12.75"/>
    <row r="386" s="242" customFormat="1" ht="12.75"/>
    <row r="387" s="242" customFormat="1" ht="12.75"/>
    <row r="388" s="242" customFormat="1" ht="12.75"/>
    <row r="389" s="242" customFormat="1" ht="12.75"/>
    <row r="390" s="242" customFormat="1" ht="12.75"/>
    <row r="391" s="242" customFormat="1" ht="12.75"/>
    <row r="392" s="242" customFormat="1" ht="12.75"/>
    <row r="393" s="242" customFormat="1" ht="12.75"/>
    <row r="394" s="242" customFormat="1" ht="12.75"/>
    <row r="395" s="242" customFormat="1" ht="12.75"/>
    <row r="396" s="242" customFormat="1" ht="12.75"/>
    <row r="397" s="242" customFormat="1" ht="12.75"/>
    <row r="398" s="242" customFormat="1" ht="12.75"/>
    <row r="399" s="242" customFormat="1" ht="12.75"/>
    <row r="400" s="242" customFormat="1" ht="12.75"/>
    <row r="401" s="242" customFormat="1" ht="12.75"/>
    <row r="402" s="242" customFormat="1" ht="12.75"/>
    <row r="403" s="242" customFormat="1" ht="12.75"/>
    <row r="404" s="242" customFormat="1" ht="12.75"/>
    <row r="405" s="242" customFormat="1" ht="12.75"/>
    <row r="406" s="242" customFormat="1" ht="12.75"/>
    <row r="407" s="242" customFormat="1" ht="12.75"/>
    <row r="408" s="242" customFormat="1" ht="12.75"/>
    <row r="409" s="242" customFormat="1" ht="12.75"/>
    <row r="410" s="242" customFormat="1" ht="12.75"/>
    <row r="411" s="242" customFormat="1" ht="12.75"/>
    <row r="412" s="242" customFormat="1" ht="12.75"/>
    <row r="413" s="242" customFormat="1" ht="12.75"/>
    <row r="414" s="242" customFormat="1" ht="12.75"/>
    <row r="415" s="242" customFormat="1" ht="12.75"/>
    <row r="416" s="242" customFormat="1" ht="12.75"/>
    <row r="417" s="242" customFormat="1" ht="12.75"/>
    <row r="418" s="242" customFormat="1" ht="12.75"/>
    <row r="419" s="242" customFormat="1" ht="12.75"/>
    <row r="420" s="242" customFormat="1" ht="12.75"/>
    <row r="421" s="242" customFormat="1" ht="12.75"/>
    <row r="422" s="242" customFormat="1" ht="12.75"/>
    <row r="423" s="242" customFormat="1" ht="12.75"/>
    <row r="424" s="242" customFormat="1" ht="12.75"/>
    <row r="425" s="242" customFormat="1" ht="12.75"/>
    <row r="426" s="242" customFormat="1" ht="12.75"/>
    <row r="427" s="242" customFormat="1" ht="12.75"/>
    <row r="428" s="242" customFormat="1" ht="12.75"/>
    <row r="429" s="242" customFormat="1" ht="12.75"/>
    <row r="430" s="242" customFormat="1" ht="12.75"/>
    <row r="431" s="242" customFormat="1" ht="12.75"/>
    <row r="432" s="242" customFormat="1" ht="12.75"/>
    <row r="433" s="242" customFormat="1" ht="12.75"/>
    <row r="434" s="242" customFormat="1" ht="12.75"/>
    <row r="435" s="242" customFormat="1" ht="12.75"/>
    <row r="436" s="242" customFormat="1" ht="12.75"/>
    <row r="437" s="242" customFormat="1" ht="12.75"/>
    <row r="438" s="242" customFormat="1" ht="12.75"/>
    <row r="439" s="242" customFormat="1" ht="12.75"/>
    <row r="440" s="242" customFormat="1" ht="12.75"/>
    <row r="441" s="242" customFormat="1" ht="12.75"/>
    <row r="442" s="242" customFormat="1" ht="12.75"/>
    <row r="443" s="242" customFormat="1" ht="12.75"/>
    <row r="444" s="242" customFormat="1" ht="12.75"/>
    <row r="445" s="242" customFormat="1" ht="12.75"/>
    <row r="446" s="242" customFormat="1" ht="12.75"/>
    <row r="447" s="242" customFormat="1" ht="12.75"/>
    <row r="448" s="242" customFormat="1" ht="12.75"/>
    <row r="449" s="242" customFormat="1" ht="12.75"/>
    <row r="450" s="242" customFormat="1" ht="12.75"/>
    <row r="451" s="242" customFormat="1" ht="12.75"/>
    <row r="452" s="242" customFormat="1" ht="12.75"/>
    <row r="453" s="242" customFormat="1" ht="12.75"/>
    <row r="454" s="242" customFormat="1" ht="12.75"/>
    <row r="455" s="242" customFormat="1" ht="12.75"/>
    <row r="456" s="242" customFormat="1" ht="12.75"/>
    <row r="457" s="242" customFormat="1" ht="12.75"/>
    <row r="458" s="242" customFormat="1" ht="12.75"/>
    <row r="459" s="242" customFormat="1" ht="12.75"/>
    <row r="460" s="242" customFormat="1" ht="12.75"/>
    <row r="461" s="242" customFormat="1" ht="12.75"/>
    <row r="462" s="242" customFormat="1" ht="12.75"/>
    <row r="463" s="242" customFormat="1" ht="12.75"/>
    <row r="464" s="242" customFormat="1" ht="12.75"/>
    <row r="465" s="242" customFormat="1" ht="12.75"/>
    <row r="466" s="242" customFormat="1" ht="12.75"/>
    <row r="467" s="242" customFormat="1" ht="12.75"/>
    <row r="468" s="242" customFormat="1" ht="12.75"/>
    <row r="469" s="242" customFormat="1" ht="12.75"/>
    <row r="470" s="242" customFormat="1" ht="12.75"/>
    <row r="471" s="242" customFormat="1" ht="12.75"/>
    <row r="472" s="242" customFormat="1" ht="12.75"/>
    <row r="473" s="242" customFormat="1" ht="12.75"/>
    <row r="474" s="242" customFormat="1" ht="12.75"/>
    <row r="475" s="242" customFormat="1" ht="12.75"/>
    <row r="476" s="242" customFormat="1" ht="12.75"/>
    <row r="477" s="242" customFormat="1" ht="12.75"/>
    <row r="478" s="242" customFormat="1" ht="12.75"/>
    <row r="479" s="242" customFormat="1" ht="12.75"/>
    <row r="480" s="242" customFormat="1" ht="12.75"/>
    <row r="481" s="242" customFormat="1" ht="12.75"/>
    <row r="482" s="242" customFormat="1" ht="12.75"/>
    <row r="483" s="242" customFormat="1" ht="12.75"/>
    <row r="484" s="242" customFormat="1" ht="12.75"/>
    <row r="485" s="242" customFormat="1" ht="12.75"/>
    <row r="486" s="242" customFormat="1" ht="12.75"/>
    <row r="487" s="242" customFormat="1" ht="12.75"/>
    <row r="488" s="242" customFormat="1" ht="12.75"/>
    <row r="489" s="242" customFormat="1" ht="12.75"/>
    <row r="490" s="242" customFormat="1" ht="12.75"/>
    <row r="491" s="242" customFormat="1" ht="12.75"/>
    <row r="492" s="242" customFormat="1" ht="12.75"/>
    <row r="493" s="242" customFormat="1" ht="12.75"/>
    <row r="494" s="242" customFormat="1" ht="12.75"/>
    <row r="495" s="242" customFormat="1" ht="12.75"/>
    <row r="496" s="242" customFormat="1" ht="12.75"/>
    <row r="497" s="242" customFormat="1" ht="12.75"/>
    <row r="498" s="242" customFormat="1" ht="12.75"/>
    <row r="499" s="242" customFormat="1" ht="12.75"/>
    <row r="500" s="242" customFormat="1" ht="12.75"/>
    <row r="501" s="242" customFormat="1" ht="12.75"/>
    <row r="502" s="242" customFormat="1" ht="12.75"/>
    <row r="503" s="242" customFormat="1" ht="12.75"/>
    <row r="504" s="242" customFormat="1" ht="12.75"/>
    <row r="505" s="242" customFormat="1" ht="12.75"/>
    <row r="506" s="242" customFormat="1" ht="12.75"/>
    <row r="507" s="242" customFormat="1" ht="12.75"/>
    <row r="508" s="242" customFormat="1" ht="12.75"/>
    <row r="509" s="242" customFormat="1" ht="12.75"/>
    <row r="510" s="242" customFormat="1" ht="12.75"/>
    <row r="511" s="242" customFormat="1" ht="12.75"/>
    <row r="512" s="242" customFormat="1" ht="12.75"/>
    <row r="513" s="242" customFormat="1" ht="12.75"/>
    <row r="514" s="242" customFormat="1" ht="12.75"/>
    <row r="515" s="242" customFormat="1" ht="12.75"/>
    <row r="516" s="242" customFormat="1" ht="12.75"/>
    <row r="517" s="242" customFormat="1" ht="12.75"/>
    <row r="518" s="242" customFormat="1" ht="12.75"/>
    <row r="519" s="242" customFormat="1" ht="12.75"/>
    <row r="520" s="242" customFormat="1" ht="12.75"/>
    <row r="521" s="242" customFormat="1" ht="12.75"/>
    <row r="522" s="242" customFormat="1" ht="12.75"/>
    <row r="523" s="242" customFormat="1" ht="12.75"/>
    <row r="524" s="242" customFormat="1" ht="12.75"/>
    <row r="525" s="242" customFormat="1" ht="12.75"/>
    <row r="526" s="242" customFormat="1" ht="12.75"/>
    <row r="527" s="242" customFormat="1" ht="12.75"/>
    <row r="528" s="242" customFormat="1" ht="12.75"/>
    <row r="529" s="242" customFormat="1" ht="12.75"/>
    <row r="530" s="242" customFormat="1" ht="12.75"/>
    <row r="531" s="242" customFormat="1" ht="12.75"/>
    <row r="532" s="242" customFormat="1" ht="12.75"/>
    <row r="533" s="242" customFormat="1" ht="12.75"/>
    <row r="534" s="242" customFormat="1" ht="12.75"/>
    <row r="535" s="242" customFormat="1" ht="12.75"/>
    <row r="536" s="242" customFormat="1" ht="12.75"/>
    <row r="537" s="242" customFormat="1" ht="12.75"/>
    <row r="538" s="242" customFormat="1" ht="12.75"/>
    <row r="539" s="242" customFormat="1" ht="12.75"/>
    <row r="540" s="242" customFormat="1" ht="12.75"/>
    <row r="541" s="242" customFormat="1" ht="12.75"/>
    <row r="542" s="242" customFormat="1" ht="12.75"/>
    <row r="543" s="242" customFormat="1" ht="12.75"/>
    <row r="544" s="242" customFormat="1" ht="12.75"/>
    <row r="545" s="242" customFormat="1" ht="12.75"/>
    <row r="546" s="242" customFormat="1" ht="12.75"/>
    <row r="547" s="242" customFormat="1" ht="12.75"/>
    <row r="548" s="242" customFormat="1" ht="12.75"/>
    <row r="549" s="242" customFormat="1" ht="12.75"/>
    <row r="550" s="242" customFormat="1" ht="12.75"/>
    <row r="551" s="242" customFormat="1" ht="12.75"/>
    <row r="552" s="242" customFormat="1" ht="12.75"/>
    <row r="553" s="242" customFormat="1" ht="12.75"/>
    <row r="554" s="242" customFormat="1" ht="12.75"/>
    <row r="555" s="242" customFormat="1" ht="12.75"/>
    <row r="556" s="242" customFormat="1" ht="12.75"/>
    <row r="557" s="242" customFormat="1" ht="12.75"/>
    <row r="558" s="242" customFormat="1" ht="12.75"/>
    <row r="559" s="242" customFormat="1" ht="12.75"/>
    <row r="560" s="242" customFormat="1" ht="12.75"/>
    <row r="561" s="242" customFormat="1" ht="12.75"/>
    <row r="562" s="242" customFormat="1" ht="12.75"/>
    <row r="563" s="242" customFormat="1" ht="12.75"/>
    <row r="564" s="242" customFormat="1" ht="12.75"/>
    <row r="565" s="242" customFormat="1" ht="12.75"/>
    <row r="566" s="242" customFormat="1" ht="12.75"/>
    <row r="567" s="242" customFormat="1" ht="12.75"/>
    <row r="568" s="242" customFormat="1" ht="12.75"/>
    <row r="569" s="242" customFormat="1" ht="12.75"/>
    <row r="570" s="242" customFormat="1" ht="12.75"/>
    <row r="571" s="242" customFormat="1" ht="12.75"/>
    <row r="572" s="242" customFormat="1" ht="12.75"/>
    <row r="573" s="242" customFormat="1" ht="12.75"/>
    <row r="574" s="242" customFormat="1" ht="12.75"/>
    <row r="575" s="242" customFormat="1" ht="12.75"/>
    <row r="576" s="242" customFormat="1" ht="12.75"/>
    <row r="577" s="242" customFormat="1" ht="12.75"/>
    <row r="578" s="242" customFormat="1" ht="12.75"/>
    <row r="579" s="242" customFormat="1" ht="12.75"/>
    <row r="580" s="242" customFormat="1" ht="12.75"/>
    <row r="581" s="242" customFormat="1" ht="12.75"/>
    <row r="582" s="242" customFormat="1" ht="12.75"/>
    <row r="583" s="242" customFormat="1" ht="12.75"/>
    <row r="584" s="242" customFormat="1" ht="12.75"/>
    <row r="585" s="242" customFormat="1" ht="12.75"/>
    <row r="586" s="242" customFormat="1" ht="12.75"/>
    <row r="587" s="242" customFormat="1" ht="12.75"/>
    <row r="588" s="242" customFormat="1" ht="12.75"/>
    <row r="589" s="242" customFormat="1" ht="12.75"/>
    <row r="590" s="242" customFormat="1" ht="12.75"/>
    <row r="591" s="242" customFormat="1" ht="12.75"/>
    <row r="592" s="242" customFormat="1" ht="12.75"/>
    <row r="593" s="242" customFormat="1" ht="12.75"/>
    <row r="594" s="242" customFormat="1" ht="12.75"/>
    <row r="595" s="242" customFormat="1" ht="12.75"/>
    <row r="596" s="242" customFormat="1" ht="12.75"/>
    <row r="597" s="242" customFormat="1" ht="12.75"/>
    <row r="598" s="242" customFormat="1" ht="12.75"/>
    <row r="599" s="242" customFormat="1" ht="12.75"/>
    <row r="600" s="242" customFormat="1" ht="12.75"/>
    <row r="601" s="242" customFormat="1" ht="12.75"/>
    <row r="602" s="242" customFormat="1" ht="12.75"/>
    <row r="603" s="242" customFormat="1" ht="12.75"/>
    <row r="604" s="242" customFormat="1" ht="12.75"/>
    <row r="605" s="242" customFormat="1" ht="12.75"/>
    <row r="606" s="242" customFormat="1" ht="12.75"/>
    <row r="607" s="242" customFormat="1" ht="12.75"/>
    <row r="608" s="242" customFormat="1" ht="12.75"/>
    <row r="609" s="242" customFormat="1" ht="12.75"/>
    <row r="610" s="242" customFormat="1" ht="12.75"/>
    <row r="611" s="242" customFormat="1" ht="12.75"/>
    <row r="612" s="242" customFormat="1" ht="12.75"/>
    <row r="613" s="242" customFormat="1" ht="12.75"/>
    <row r="614" s="242" customFormat="1" ht="12.75"/>
    <row r="615" s="242" customFormat="1" ht="12.75"/>
    <row r="616" s="242" customFormat="1" ht="12.75"/>
    <row r="617" s="242" customFormat="1" ht="12.75"/>
    <row r="618" s="242" customFormat="1" ht="12.75"/>
    <row r="619" s="242" customFormat="1" ht="12.75"/>
    <row r="620" s="242" customFormat="1" ht="12.75"/>
    <row r="621" s="242" customFormat="1" ht="12.75"/>
    <row r="622" s="242" customFormat="1" ht="12.75"/>
    <row r="623" s="242" customFormat="1" ht="12.75"/>
    <row r="624" s="242" customFormat="1" ht="12.75"/>
    <row r="625" s="242" customFormat="1" ht="12.75"/>
    <row r="626" s="242" customFormat="1" ht="12.75"/>
    <row r="627" s="242" customFormat="1" ht="12.75"/>
    <row r="628" s="242" customFormat="1" ht="12.75"/>
    <row r="629" s="242" customFormat="1" ht="12.75"/>
    <row r="630" s="242" customFormat="1" ht="12.75"/>
    <row r="631" s="242" customFormat="1" ht="12.75"/>
    <row r="632" s="242" customFormat="1" ht="12.75"/>
    <row r="633" s="242" customFormat="1" ht="12.75"/>
    <row r="634" s="242" customFormat="1" ht="12.75"/>
    <row r="635" s="242" customFormat="1" ht="12.75"/>
    <row r="636" s="242" customFormat="1" ht="12.75"/>
    <row r="637" s="242" customFormat="1" ht="12.75"/>
    <row r="638" s="242" customFormat="1" ht="12.75"/>
    <row r="639" s="242" customFormat="1" ht="12.75"/>
    <row r="640" s="242" customFormat="1" ht="12.75"/>
    <row r="641" s="242" customFormat="1" ht="12.75"/>
    <row r="642" s="242" customFormat="1" ht="12.75"/>
    <row r="643" s="242" customFormat="1" ht="12.75"/>
    <row r="644" s="242" customFormat="1" ht="12.75"/>
    <row r="645" s="242" customFormat="1" ht="12.75"/>
    <row r="646" s="242" customFormat="1" ht="12.75"/>
    <row r="647" s="242" customFormat="1" ht="12.75"/>
    <row r="648" s="242" customFormat="1" ht="12.75"/>
    <row r="649" s="242" customFormat="1" ht="12.75"/>
    <row r="650" s="242" customFormat="1" ht="12.75"/>
    <row r="651" s="242" customFormat="1" ht="12.75"/>
    <row r="652" s="242" customFormat="1" ht="12.75"/>
    <row r="653" s="242" customFormat="1" ht="12.75"/>
    <row r="654" s="242" customFormat="1" ht="12.75"/>
    <row r="655" s="242" customFormat="1" ht="12.75"/>
    <row r="656" s="242" customFormat="1" ht="12.75"/>
    <row r="657" s="242" customFormat="1" ht="12.75"/>
    <row r="658" s="242" customFormat="1" ht="12.75"/>
    <row r="659" s="242" customFormat="1" ht="12.75"/>
    <row r="660" s="242" customFormat="1" ht="12.75"/>
    <row r="661" s="242" customFormat="1" ht="12.75"/>
    <row r="662" s="242" customFormat="1" ht="12.75"/>
    <row r="663" s="242" customFormat="1" ht="12.75"/>
    <row r="664" s="242" customFormat="1" ht="12.75"/>
    <row r="665" s="242" customFormat="1" ht="12.75"/>
    <row r="666" s="242" customFormat="1" ht="12.75"/>
    <row r="667" s="242" customFormat="1" ht="12.75"/>
    <row r="668" s="242" customFormat="1" ht="12.75"/>
    <row r="669" s="242" customFormat="1" ht="12.75"/>
    <row r="670" s="242" customFormat="1" ht="12.75"/>
    <row r="671" s="242" customFormat="1" ht="12.75"/>
    <row r="672" s="242" customFormat="1" ht="12.75"/>
    <row r="673" s="242" customFormat="1" ht="12.75"/>
    <row r="674" s="242" customFormat="1" ht="12.75"/>
    <row r="675" s="242" customFormat="1" ht="12.75"/>
    <row r="676" s="242" customFormat="1" ht="12.75"/>
    <row r="677" s="242" customFormat="1" ht="12.75"/>
    <row r="678" s="242" customFormat="1" ht="12.75"/>
    <row r="679" s="242" customFormat="1" ht="12.75"/>
    <row r="680" s="242" customFormat="1" ht="12.75"/>
    <row r="681" s="242" customFormat="1" ht="12.75"/>
    <row r="682" s="242" customFormat="1" ht="12.75"/>
    <row r="683" s="242" customFormat="1" ht="12.75"/>
    <row r="684" s="242" customFormat="1" ht="12.75"/>
    <row r="685" s="242" customFormat="1" ht="12.75"/>
    <row r="686" s="242" customFormat="1" ht="12.75"/>
    <row r="687" s="242" customFormat="1" ht="12.75"/>
    <row r="688" s="242" customFormat="1" ht="12.75"/>
    <row r="689" s="242" customFormat="1" ht="12.75"/>
    <row r="690" s="242" customFormat="1" ht="12.75"/>
    <row r="691" s="242" customFormat="1" ht="12.75"/>
    <row r="692" s="242" customFormat="1" ht="12.75"/>
    <row r="693" s="242" customFormat="1" ht="12.75"/>
    <row r="694" s="242" customFormat="1" ht="12.75"/>
    <row r="695" s="242" customFormat="1" ht="12.75"/>
    <row r="696" s="242" customFormat="1" ht="12.75"/>
    <row r="697" s="242" customFormat="1" ht="12.75"/>
    <row r="698" s="242" customFormat="1" ht="12.75"/>
    <row r="699" s="242" customFormat="1" ht="12.75"/>
    <row r="700" s="242" customFormat="1" ht="12.75"/>
    <row r="701" s="242" customFormat="1" ht="12.75"/>
    <row r="702" s="242" customFormat="1" ht="12.75"/>
    <row r="703" s="242" customFormat="1" ht="12.75"/>
    <row r="704" s="242" customFormat="1" ht="12.75"/>
    <row r="705" s="242" customFormat="1" ht="12.75"/>
    <row r="706" s="242" customFormat="1" ht="12.75"/>
    <row r="707" s="242" customFormat="1" ht="12.75"/>
    <row r="708" s="242" customFormat="1" ht="12.75"/>
    <row r="709" s="242" customFormat="1" ht="12.75"/>
    <row r="710" s="242" customFormat="1" ht="12.75"/>
    <row r="711" s="242" customFormat="1" ht="12.75"/>
    <row r="712" s="242" customFormat="1" ht="12.75"/>
    <row r="713" s="242" customFormat="1" ht="12.75"/>
    <row r="714" s="242" customFormat="1" ht="12.75"/>
    <row r="715" s="242" customFormat="1" ht="12.75"/>
    <row r="716" s="242" customFormat="1" ht="12.75"/>
    <row r="717" s="242" customFormat="1" ht="12.75"/>
    <row r="718" s="242" customFormat="1" ht="12.75"/>
    <row r="719" s="242" customFormat="1" ht="12.75"/>
    <row r="720" s="242" customFormat="1" ht="12.75"/>
    <row r="721" s="242" customFormat="1" ht="12.75"/>
    <row r="722" s="242" customFormat="1" ht="12.75"/>
    <row r="723" s="242" customFormat="1" ht="12.75"/>
    <row r="724" s="242" customFormat="1" ht="12.75"/>
    <row r="725" s="242" customFormat="1" ht="12.75"/>
    <row r="726" s="242" customFormat="1" ht="12.75"/>
    <row r="727" s="242" customFormat="1" ht="12.75"/>
    <row r="728" s="242" customFormat="1" ht="12.75"/>
    <row r="729" s="242" customFormat="1" ht="12.75"/>
    <row r="730" s="242" customFormat="1" ht="12.75"/>
    <row r="731" s="242" customFormat="1" ht="12.75"/>
    <row r="732" s="242" customFormat="1" ht="12.75"/>
    <row r="733" s="242" customFormat="1" ht="12.75"/>
    <row r="734" s="242" customFormat="1" ht="12.75"/>
    <row r="735" s="242" customFormat="1" ht="12.75"/>
    <row r="736" s="242" customFormat="1" ht="12.75"/>
    <row r="737" s="242" customFormat="1" ht="12.75"/>
    <row r="738" s="242" customFormat="1" ht="12.75"/>
    <row r="739" s="242" customFormat="1" ht="12.75"/>
    <row r="740" s="242" customFormat="1" ht="12.75"/>
    <row r="741" s="242" customFormat="1" ht="12.75"/>
    <row r="742" s="242" customFormat="1" ht="12.75"/>
    <row r="743" s="242" customFormat="1" ht="12.75"/>
    <row r="744" s="242" customFormat="1" ht="12.75"/>
    <row r="745" s="242" customFormat="1" ht="12.75"/>
    <row r="746" s="242" customFormat="1" ht="12.75"/>
    <row r="747" s="242" customFormat="1" ht="12.75"/>
    <row r="748" s="242" customFormat="1" ht="12.75"/>
    <row r="749" s="242" customFormat="1" ht="12.75"/>
    <row r="750" s="242" customFormat="1" ht="12.75"/>
    <row r="751" s="242" customFormat="1" ht="12.75"/>
    <row r="752" s="242" customFormat="1" ht="12.75"/>
    <row r="753" s="242" customFormat="1" ht="12.75"/>
    <row r="754" s="242" customFormat="1" ht="12.75"/>
    <row r="755" s="242" customFormat="1" ht="12.75"/>
    <row r="756" s="242" customFormat="1" ht="12.75"/>
    <row r="757" s="242" customFormat="1" ht="12.75"/>
    <row r="758" s="242" customFormat="1" ht="12.75"/>
    <row r="759" s="242" customFormat="1" ht="12.75"/>
    <row r="760" s="242" customFormat="1" ht="12.75"/>
    <row r="761" s="242" customFormat="1" ht="12.75"/>
    <row r="762" s="242" customFormat="1" ht="12.75"/>
    <row r="763" s="242" customFormat="1" ht="12.75"/>
    <row r="764" s="242" customFormat="1" ht="12.75"/>
    <row r="765" s="242" customFormat="1" ht="12.75"/>
    <row r="766" s="242" customFormat="1" ht="12.75"/>
    <row r="767" s="242" customFormat="1" ht="12.75"/>
    <row r="768" s="242" customFormat="1" ht="12.75"/>
    <row r="769" s="242" customFormat="1" ht="12.75"/>
    <row r="770" s="242" customFormat="1" ht="12.75"/>
    <row r="771" s="242" customFormat="1" ht="12.75"/>
    <row r="772" s="242" customFormat="1" ht="12.75"/>
    <row r="773" s="242" customFormat="1" ht="12.75"/>
    <row r="774" s="242" customFormat="1" ht="12.75"/>
    <row r="775" s="242" customFormat="1" ht="12.75"/>
    <row r="776" s="242" customFormat="1" ht="12.75"/>
    <row r="777" s="242" customFormat="1" ht="12.75"/>
    <row r="778" s="242" customFormat="1" ht="12.75"/>
    <row r="779" s="242" customFormat="1" ht="12.75"/>
    <row r="780" s="242" customFormat="1" ht="12.75"/>
    <row r="781" s="242" customFormat="1" ht="12.75"/>
    <row r="782" s="242" customFormat="1" ht="12.75"/>
    <row r="783" s="242" customFormat="1" ht="12.75"/>
    <row r="784" s="242" customFormat="1" ht="12.75"/>
    <row r="785" s="242" customFormat="1" ht="12.75"/>
    <row r="786" s="242" customFormat="1" ht="12.75"/>
    <row r="787" s="242" customFormat="1" ht="12.75"/>
    <row r="788" s="242" customFormat="1" ht="12.75"/>
    <row r="789" s="242" customFormat="1" ht="12.75"/>
    <row r="790" s="242" customFormat="1" ht="12.75"/>
    <row r="791" s="242" customFormat="1" ht="12.75"/>
    <row r="792" s="242" customFormat="1" ht="12.75"/>
    <row r="793" s="242" customFormat="1" ht="12.75"/>
    <row r="794" s="242" customFormat="1" ht="12.75"/>
    <row r="795" s="242" customFormat="1" ht="12.75"/>
    <row r="796" s="242" customFormat="1" ht="12.75"/>
    <row r="797" s="242" customFormat="1" ht="12.75"/>
    <row r="798" s="242" customFormat="1" ht="12.75"/>
    <row r="799" s="242" customFormat="1" ht="12.75"/>
    <row r="800" s="242" customFormat="1" ht="12.75"/>
    <row r="801" s="242" customFormat="1" ht="12.75"/>
    <row r="802" s="242" customFormat="1" ht="12.75"/>
    <row r="803" s="242" customFormat="1" ht="12.75"/>
    <row r="804" s="242" customFormat="1" ht="12.75"/>
    <row r="805" s="242" customFormat="1" ht="12.75"/>
    <row r="806" s="242" customFormat="1" ht="12.75"/>
    <row r="807" s="242" customFormat="1" ht="12.75"/>
    <row r="808" s="242" customFormat="1" ht="12.75"/>
    <row r="809" s="242" customFormat="1" ht="12.75"/>
    <row r="810" s="242" customFormat="1" ht="12.75"/>
    <row r="811" s="242" customFormat="1" ht="12.75"/>
    <row r="812" s="242" customFormat="1" ht="12.75"/>
    <row r="813" s="242" customFormat="1" ht="12.75"/>
    <row r="814" s="242" customFormat="1" ht="12.75"/>
    <row r="815" s="242" customFormat="1" ht="12.75"/>
    <row r="816" s="242" customFormat="1" ht="12.75"/>
    <row r="817" s="242" customFormat="1" ht="12.75"/>
    <row r="818" s="242" customFormat="1" ht="12.75"/>
    <row r="819" s="242" customFormat="1" ht="12.75"/>
    <row r="820" s="242" customFormat="1" ht="12.75"/>
    <row r="821" s="242" customFormat="1" ht="12.75"/>
    <row r="822" s="242" customFormat="1" ht="12.75"/>
    <row r="823" s="242" customFormat="1" ht="12.75"/>
    <row r="824" s="242" customFormat="1" ht="12.75"/>
    <row r="825" s="242" customFormat="1" ht="12.75"/>
    <row r="826" s="242" customFormat="1" ht="12.75"/>
    <row r="827" s="242" customFormat="1" ht="12.75"/>
    <row r="828" s="242" customFormat="1" ht="12.75"/>
    <row r="829" s="242" customFormat="1" ht="12.75"/>
    <row r="830" s="242" customFormat="1" ht="12.75"/>
    <row r="831" s="242" customFormat="1" ht="12.75"/>
    <row r="832" s="242" customFormat="1" ht="12.75"/>
    <row r="833" s="242" customFormat="1" ht="12.75"/>
    <row r="834" s="242" customFormat="1" ht="12.75"/>
    <row r="835" s="242" customFormat="1" ht="12.75"/>
    <row r="836" s="242" customFormat="1" ht="12.75"/>
    <row r="837" s="242" customFormat="1" ht="12.75"/>
    <row r="838" s="242" customFormat="1" ht="12.75"/>
    <row r="839" s="242" customFormat="1" ht="12.75"/>
    <row r="840" s="242" customFormat="1" ht="12.75"/>
    <row r="841" s="242" customFormat="1" ht="12.75"/>
    <row r="842" s="242" customFormat="1" ht="12.75"/>
    <row r="843" s="242" customFormat="1" ht="12.75"/>
    <row r="844" s="242" customFormat="1" ht="12.75"/>
    <row r="845" s="242" customFormat="1" ht="12.75"/>
    <row r="846" s="242" customFormat="1" ht="12.75"/>
    <row r="847" s="242" customFormat="1" ht="12.75"/>
    <row r="848" s="242" customFormat="1" ht="12.75"/>
    <row r="849" s="242" customFormat="1" ht="12.75"/>
    <row r="850" s="242" customFormat="1" ht="12.75"/>
    <row r="851" s="242" customFormat="1" ht="12.75"/>
    <row r="852" s="242" customFormat="1" ht="12.75"/>
    <row r="853" s="242" customFormat="1" ht="12.75"/>
    <row r="854" s="242" customFormat="1" ht="12.75"/>
    <row r="855" s="242" customFormat="1" ht="12.75"/>
    <row r="856" s="242" customFormat="1" ht="12.75"/>
    <row r="857" s="242" customFormat="1" ht="12.75"/>
    <row r="858" s="242" customFormat="1" ht="12.75"/>
    <row r="859" s="242" customFormat="1" ht="12.75"/>
    <row r="860" s="242" customFormat="1" ht="12.75"/>
    <row r="861" s="242" customFormat="1" ht="12.75"/>
    <row r="862" s="242" customFormat="1" ht="12.75"/>
    <row r="863" s="242" customFormat="1" ht="12.75"/>
    <row r="864" s="242" customFormat="1" ht="12.75"/>
    <row r="865" s="242" customFormat="1" ht="12.75"/>
    <row r="866" s="242" customFormat="1" ht="12.75"/>
    <row r="867" s="242" customFormat="1" ht="12.75"/>
    <row r="868" s="242" customFormat="1" ht="12.75"/>
    <row r="869" s="242" customFormat="1" ht="12.75"/>
    <row r="870" s="242" customFormat="1" ht="12.75"/>
    <row r="871" s="242" customFormat="1" ht="12.75"/>
    <row r="872" s="242" customFormat="1" ht="12.75"/>
    <row r="873" s="242" customFormat="1" ht="12.75"/>
    <row r="874" s="242" customFormat="1" ht="12.75"/>
    <row r="875" s="242" customFormat="1" ht="12.75"/>
    <row r="876" s="242" customFormat="1" ht="12.75"/>
    <row r="877" s="242" customFormat="1" ht="12.75"/>
    <row r="878" s="242" customFormat="1" ht="12.75"/>
    <row r="879" s="242" customFormat="1" ht="12.75"/>
    <row r="880" s="242" customFormat="1" ht="12.75"/>
    <row r="881" s="242" customFormat="1" ht="12.75"/>
    <row r="882" s="242" customFormat="1" ht="12.75"/>
    <row r="883" s="242" customFormat="1" ht="12.75"/>
    <row r="884" s="242" customFormat="1" ht="12.75"/>
    <row r="885" s="242" customFormat="1" ht="12.75"/>
    <row r="886" s="242" customFormat="1" ht="12.75"/>
    <row r="887" s="242" customFormat="1" ht="12.75"/>
    <row r="888" s="242" customFormat="1" ht="12.75"/>
    <row r="889" s="242" customFormat="1" ht="12.75"/>
    <row r="890" s="242" customFormat="1" ht="12.75"/>
    <row r="891" s="242" customFormat="1" ht="12.75"/>
    <row r="892" s="242" customFormat="1" ht="12.75"/>
    <row r="893" s="242" customFormat="1" ht="12.75"/>
    <row r="894" s="242" customFormat="1" ht="12.75"/>
    <row r="895" s="242" customFormat="1" ht="12.75"/>
    <row r="896" s="242" customFormat="1" ht="12.75"/>
    <row r="897" s="242" customFormat="1" ht="12.75"/>
    <row r="898" s="242" customFormat="1" ht="12.75"/>
    <row r="899" s="242" customFormat="1" ht="12.75"/>
    <row r="900" s="242" customFormat="1" ht="12.75"/>
    <row r="901" s="242" customFormat="1" ht="12.75"/>
    <row r="902" s="242" customFormat="1" ht="12.75"/>
    <row r="903" s="242" customFormat="1" ht="12.75"/>
    <row r="904" s="242" customFormat="1" ht="12.75"/>
    <row r="905" s="242" customFormat="1" ht="12.75"/>
    <row r="906" s="242" customFormat="1" ht="12.75"/>
    <row r="907" s="242" customFormat="1" ht="12.75"/>
    <row r="908" s="242" customFormat="1" ht="12.75"/>
    <row r="909" s="242" customFormat="1" ht="12.75"/>
    <row r="910" s="242" customFormat="1" ht="12.75"/>
    <row r="911" s="242" customFormat="1" ht="12.75"/>
    <row r="912" s="242" customFormat="1" ht="12.75"/>
    <row r="913" s="242" customFormat="1" ht="12.75"/>
    <row r="914" s="242" customFormat="1" ht="12.75"/>
    <row r="915" s="242" customFormat="1" ht="12.75"/>
    <row r="916" s="242" customFormat="1" ht="12.75"/>
    <row r="917" s="242" customFormat="1" ht="12.75"/>
    <row r="918" s="242" customFormat="1" ht="12.75"/>
    <row r="919" s="242" customFormat="1" ht="12.75"/>
    <row r="920" s="242" customFormat="1" ht="12.75"/>
    <row r="921" s="242" customFormat="1" ht="12.75"/>
    <row r="922" s="242" customFormat="1" ht="12.75"/>
    <row r="923" s="242" customFormat="1" ht="12.75"/>
    <row r="924" s="242" customFormat="1" ht="12.75"/>
    <row r="925" s="242" customFormat="1" ht="12.75"/>
    <row r="926" s="242" customFormat="1" ht="12.75"/>
    <row r="927" s="242" customFormat="1" ht="12.75"/>
    <row r="928" s="242" customFormat="1" ht="12.75"/>
    <row r="929" s="242" customFormat="1" ht="12.75"/>
    <row r="930" s="242" customFormat="1" ht="12.75"/>
    <row r="931" s="242" customFormat="1" ht="12.75"/>
    <row r="932" s="242" customFormat="1" ht="12.75"/>
    <row r="933" s="242" customFormat="1" ht="12.75"/>
    <row r="934" s="242" customFormat="1" ht="12.75"/>
    <row r="935" s="242" customFormat="1" ht="12.75"/>
    <row r="936" s="242" customFormat="1" ht="12.75"/>
    <row r="937" s="242" customFormat="1" ht="12.75"/>
    <row r="938" s="242" customFormat="1" ht="12.75"/>
    <row r="939" s="242" customFormat="1" ht="12.75"/>
    <row r="940" s="242" customFormat="1" ht="12.75"/>
    <row r="941" s="242" customFormat="1" ht="12.75"/>
    <row r="942" s="242" customFormat="1" ht="12.75"/>
    <row r="943" s="242" customFormat="1" ht="12.75"/>
    <row r="944" s="242" customFormat="1" ht="12.75"/>
    <row r="945" s="242" customFormat="1" ht="12.75"/>
    <row r="946" s="242" customFormat="1" ht="12.75"/>
    <row r="947" s="242" customFormat="1" ht="12.75"/>
    <row r="948" s="242" customFormat="1" ht="12.75"/>
    <row r="949" s="242" customFormat="1" ht="12.75"/>
    <row r="950" s="242" customFormat="1" ht="12.75"/>
    <row r="951" s="242" customFormat="1" ht="12.75"/>
    <row r="952" s="242" customFormat="1" ht="12.75"/>
    <row r="953" s="242" customFormat="1" ht="12.75"/>
    <row r="954" s="242" customFormat="1" ht="12.75"/>
    <row r="955" s="242" customFormat="1" ht="12.75"/>
    <row r="956" s="242" customFormat="1" ht="12.75"/>
    <row r="957" s="242" customFormat="1" ht="12.75"/>
    <row r="958" s="242" customFormat="1" ht="12.75"/>
    <row r="959" s="242" customFormat="1" ht="12.75"/>
    <row r="960" s="242" customFormat="1" ht="12.75"/>
    <row r="961" s="242" customFormat="1" ht="12.75"/>
    <row r="962" s="242" customFormat="1" ht="12.75"/>
    <row r="963" s="242" customFormat="1" ht="12.75"/>
    <row r="964" s="242" customFormat="1" ht="12.75"/>
    <row r="965" s="242" customFormat="1" ht="12.75"/>
    <row r="966" s="242" customFormat="1" ht="12.75"/>
    <row r="967" s="242" customFormat="1" ht="12.75"/>
    <row r="968" s="242" customFormat="1" ht="12.75"/>
    <row r="969" s="242" customFormat="1" ht="12.75"/>
    <row r="970" s="242" customFormat="1" ht="12.75"/>
    <row r="971" s="242" customFormat="1" ht="12.75"/>
    <row r="972" s="242" customFormat="1" ht="12.75"/>
    <row r="973" s="242" customFormat="1" ht="12.75"/>
    <row r="974" s="242" customFormat="1" ht="12.75"/>
    <row r="975" s="242" customFormat="1" ht="12.75"/>
    <row r="976" s="242" customFormat="1" ht="12.75"/>
    <row r="977" s="242" customFormat="1" ht="12.75"/>
    <row r="978" s="242" customFormat="1" ht="12.75"/>
    <row r="979" s="242" customFormat="1" ht="12.75"/>
    <row r="980" s="242" customFormat="1" ht="12.75"/>
    <row r="981" s="242" customFormat="1" ht="12.75"/>
    <row r="982" s="242" customFormat="1" ht="12.75"/>
    <row r="983" s="242" customFormat="1" ht="12.75"/>
    <row r="984" s="242" customFormat="1" ht="12.75"/>
    <row r="985" s="242" customFormat="1" ht="12.75"/>
    <row r="986" s="242" customFormat="1" ht="12.75"/>
    <row r="987" s="242" customFormat="1" ht="12.75"/>
    <row r="988" s="242" customFormat="1" ht="12.75"/>
    <row r="989" s="242" customFormat="1" ht="12.75"/>
    <row r="990" s="242" customFormat="1" ht="12.75"/>
    <row r="991" s="242" customFormat="1" ht="12.75"/>
    <row r="992" s="242" customFormat="1" ht="12.75"/>
    <row r="993" s="242" customFormat="1" ht="12.75"/>
    <row r="994" s="242" customFormat="1" ht="12.75"/>
    <row r="995" s="242" customFormat="1" ht="12.75"/>
    <row r="996" s="242" customFormat="1" ht="12.75"/>
    <row r="997" s="242" customFormat="1" ht="12.75"/>
    <row r="998" s="242" customFormat="1" ht="12.75"/>
    <row r="999" s="242" customFormat="1" ht="12.75"/>
    <row r="1000" s="242" customFormat="1" ht="12.75"/>
    <row r="1001" s="242" customFormat="1" ht="12.75"/>
    <row r="1002" s="242" customFormat="1" ht="12.75"/>
    <row r="1003" s="242" customFormat="1" ht="12.75"/>
    <row r="1004" s="242" customFormat="1" ht="12.75"/>
    <row r="1005" s="242" customFormat="1" ht="12.75"/>
    <row r="1006" s="242" customFormat="1" ht="12.75"/>
    <row r="1007" s="242" customFormat="1" ht="12.75"/>
    <row r="1008" s="242" customFormat="1" ht="12.75"/>
    <row r="1009" s="242" customFormat="1" ht="12.75"/>
    <row r="1010" s="242" customFormat="1" ht="12.75"/>
    <row r="1011" s="242" customFormat="1" ht="12.75"/>
    <row r="1012" s="242" customFormat="1" ht="12.75"/>
    <row r="1013" s="242" customFormat="1" ht="12.75"/>
    <row r="1014" s="242" customFormat="1" ht="12.75"/>
    <row r="1015" s="242" customFormat="1" ht="12.75"/>
    <row r="1016" s="242" customFormat="1" ht="12.75"/>
    <row r="1017" s="242" customFormat="1" ht="12.75"/>
    <row r="1018" s="242" customFormat="1" ht="12.75"/>
    <row r="1019" s="242" customFormat="1" ht="12.75"/>
    <row r="1020" s="242" customFormat="1" ht="12.75"/>
    <row r="1021" s="242" customFormat="1" ht="12.75"/>
    <row r="1022" s="242" customFormat="1" ht="12.75"/>
    <row r="1023" s="242" customFormat="1" ht="12.75"/>
    <row r="1024" s="242" customFormat="1" ht="12.75"/>
    <row r="1025" s="242" customFormat="1" ht="12.75"/>
    <row r="1026" s="242" customFormat="1" ht="12.75"/>
    <row r="1027" s="242" customFormat="1" ht="12.75"/>
    <row r="1028" s="242" customFormat="1" ht="12.75"/>
    <row r="1029" s="242" customFormat="1" ht="12.75"/>
    <row r="1030" s="242" customFormat="1" ht="12.75"/>
    <row r="1031" s="242" customFormat="1" ht="12.75"/>
  </sheetData>
  <sheetProtection/>
  <mergeCells count="36">
    <mergeCell ref="J41:K41"/>
    <mergeCell ref="D51:G51"/>
    <mergeCell ref="H51:K51"/>
    <mergeCell ref="L51:O51"/>
    <mergeCell ref="D54:G54"/>
    <mergeCell ref="H54:K54"/>
    <mergeCell ref="L54:O54"/>
    <mergeCell ref="D17:G17"/>
    <mergeCell ref="L20:O20"/>
    <mergeCell ref="L41:M41"/>
    <mergeCell ref="N41:O41"/>
    <mergeCell ref="E43:I43"/>
    <mergeCell ref="J43:L43"/>
    <mergeCell ref="M43:O43"/>
    <mergeCell ref="D32:K32"/>
    <mergeCell ref="D41:G41"/>
    <mergeCell ref="H41:I41"/>
    <mergeCell ref="D48:O48"/>
    <mergeCell ref="D20:G20"/>
    <mergeCell ref="H20:K20"/>
    <mergeCell ref="D11:O11"/>
    <mergeCell ref="E45:I45"/>
    <mergeCell ref="J45:L45"/>
    <mergeCell ref="D22:O22"/>
    <mergeCell ref="D23:O23"/>
    <mergeCell ref="D26:K26"/>
    <mergeCell ref="D29:K29"/>
    <mergeCell ref="E47:I47"/>
    <mergeCell ref="J47:L47"/>
    <mergeCell ref="D14:E14"/>
    <mergeCell ref="F14:O14"/>
    <mergeCell ref="D5:O5"/>
    <mergeCell ref="D10:G10"/>
    <mergeCell ref="H10:K10"/>
    <mergeCell ref="L10:O10"/>
    <mergeCell ref="H17:K17"/>
  </mergeCells>
  <printOptions horizontalCentered="1"/>
  <pageMargins left="0" right="0" top="0" bottom="0" header="0" footer="0.5118110236220472"/>
  <pageSetup fitToHeight="1" fitToWidth="1" horizontalDpi="600" verticalDpi="600" orientation="portrait" scale="88" r:id="rId3"/>
  <drawing r:id="rId2"/>
  <legacy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3:FR80"/>
  <sheetViews>
    <sheetView showGridLines="0" zoomScale="50" zoomScaleNormal="50" zoomScalePageLayoutView="0" workbookViewId="0" topLeftCell="A1">
      <selection activeCell="S21" sqref="S21"/>
    </sheetView>
  </sheetViews>
  <sheetFormatPr defaultColWidth="9.140625" defaultRowHeight="12.75"/>
  <cols>
    <col min="1" max="1" width="3.140625" style="209" customWidth="1"/>
    <col min="2" max="2" width="3.8515625" style="209" customWidth="1"/>
    <col min="3" max="3" width="9.140625" style="36" customWidth="1"/>
    <col min="4" max="4" width="17.7109375" style="36" customWidth="1"/>
    <col min="5" max="6" width="23.8515625" style="36" customWidth="1"/>
    <col min="7" max="7" width="14.140625" style="36" customWidth="1"/>
    <col min="8" max="8" width="18.57421875" style="36" customWidth="1"/>
    <col min="9" max="9" width="15.7109375" style="36" customWidth="1"/>
    <col min="10" max="10" width="16.7109375" style="36" customWidth="1"/>
    <col min="11" max="11" width="17.8515625" style="36" customWidth="1"/>
    <col min="12" max="12" width="18.57421875" style="36" customWidth="1"/>
    <col min="13" max="13" width="9.140625" style="36" customWidth="1"/>
    <col min="14" max="174" width="9.140625" style="209" customWidth="1"/>
    <col min="175" max="16384" width="9.140625" style="36" customWidth="1"/>
  </cols>
  <sheetData>
    <row r="1" s="215" customFormat="1" ht="12.75"/>
    <row r="2" s="215" customFormat="1" ht="13.5" thickBot="1"/>
    <row r="3" spans="1:174" s="219" customFormat="1" ht="12.75">
      <c r="A3" s="215"/>
      <c r="B3" s="215"/>
      <c r="C3" s="216"/>
      <c r="D3" s="217"/>
      <c r="E3" s="217"/>
      <c r="F3" s="217"/>
      <c r="G3" s="217"/>
      <c r="H3" s="217"/>
      <c r="I3" s="217"/>
      <c r="J3" s="217"/>
      <c r="K3" s="217"/>
      <c r="L3" s="217"/>
      <c r="M3" s="218"/>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row>
    <row r="4" spans="1:174" s="219" customFormat="1" ht="25.5" customHeight="1">
      <c r="A4" s="215"/>
      <c r="B4" s="215"/>
      <c r="C4" s="220"/>
      <c r="D4" s="221"/>
      <c r="E4" s="384" t="s">
        <v>72</v>
      </c>
      <c r="F4" s="384"/>
      <c r="G4" s="384"/>
      <c r="H4" s="384"/>
      <c r="I4" s="384"/>
      <c r="J4" s="384"/>
      <c r="K4" s="221"/>
      <c r="L4" s="221"/>
      <c r="M4" s="222"/>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c r="EU4" s="215"/>
      <c r="EV4" s="215"/>
      <c r="EW4" s="215"/>
      <c r="EX4" s="215"/>
      <c r="EY4" s="215"/>
      <c r="EZ4" s="215"/>
      <c r="FA4" s="215"/>
      <c r="FB4" s="215"/>
      <c r="FC4" s="215"/>
      <c r="FD4" s="215"/>
      <c r="FE4" s="215"/>
      <c r="FF4" s="215"/>
      <c r="FG4" s="215"/>
      <c r="FH4" s="215"/>
      <c r="FI4" s="215"/>
      <c r="FJ4" s="215"/>
      <c r="FK4" s="215"/>
      <c r="FL4" s="215"/>
      <c r="FM4" s="215"/>
      <c r="FN4" s="215"/>
      <c r="FO4" s="215"/>
      <c r="FP4" s="215"/>
      <c r="FQ4" s="215"/>
      <c r="FR4" s="215"/>
    </row>
    <row r="5" spans="1:174" s="219" customFormat="1" ht="12.75">
      <c r="A5" s="215"/>
      <c r="B5" s="215"/>
      <c r="C5" s="220"/>
      <c r="D5" s="221"/>
      <c r="E5" s="221"/>
      <c r="F5" s="221"/>
      <c r="G5" s="221"/>
      <c r="H5" s="221"/>
      <c r="I5" s="221"/>
      <c r="J5" s="221"/>
      <c r="K5" s="221"/>
      <c r="L5" s="221"/>
      <c r="M5" s="222"/>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D5" s="215"/>
      <c r="DE5" s="215"/>
      <c r="DF5" s="215"/>
      <c r="DG5" s="215"/>
      <c r="DH5" s="215"/>
      <c r="DI5" s="215"/>
      <c r="DJ5" s="215"/>
      <c r="DK5" s="215"/>
      <c r="DL5" s="215"/>
      <c r="DM5" s="215"/>
      <c r="DN5" s="215"/>
      <c r="DO5" s="215"/>
      <c r="DP5" s="215"/>
      <c r="DQ5" s="215"/>
      <c r="DR5" s="215"/>
      <c r="DS5" s="215"/>
      <c r="DT5" s="215"/>
      <c r="DU5" s="215"/>
      <c r="DV5" s="215"/>
      <c r="DW5" s="215"/>
      <c r="DX5" s="215"/>
      <c r="DY5" s="215"/>
      <c r="DZ5" s="215"/>
      <c r="EA5" s="215"/>
      <c r="EB5" s="215"/>
      <c r="EC5" s="215"/>
      <c r="ED5" s="215"/>
      <c r="EE5" s="215"/>
      <c r="EF5" s="215"/>
      <c r="EG5" s="215"/>
      <c r="EH5" s="215"/>
      <c r="EI5" s="215"/>
      <c r="EJ5" s="215"/>
      <c r="EK5" s="215"/>
      <c r="EL5" s="215"/>
      <c r="EM5" s="215"/>
      <c r="EN5" s="215"/>
      <c r="EO5" s="215"/>
      <c r="EP5" s="215"/>
      <c r="EQ5" s="215"/>
      <c r="ER5" s="215"/>
      <c r="ES5" s="215"/>
      <c r="ET5" s="215"/>
      <c r="EU5" s="215"/>
      <c r="EV5" s="215"/>
      <c r="EW5" s="215"/>
      <c r="EX5" s="215"/>
      <c r="EY5" s="215"/>
      <c r="EZ5" s="215"/>
      <c r="FA5" s="215"/>
      <c r="FB5" s="215"/>
      <c r="FC5" s="215"/>
      <c r="FD5" s="215"/>
      <c r="FE5" s="215"/>
      <c r="FF5" s="215"/>
      <c r="FG5" s="215"/>
      <c r="FH5" s="215"/>
      <c r="FI5" s="215"/>
      <c r="FJ5" s="215"/>
      <c r="FK5" s="215"/>
      <c r="FL5" s="215"/>
      <c r="FM5" s="215"/>
      <c r="FN5" s="215"/>
      <c r="FO5" s="215"/>
      <c r="FP5" s="215"/>
      <c r="FQ5" s="215"/>
      <c r="FR5" s="215"/>
    </row>
    <row r="6" spans="1:174" s="219" customFormat="1" ht="12.75">
      <c r="A6" s="215"/>
      <c r="B6" s="215"/>
      <c r="C6" s="220"/>
      <c r="D6" s="221"/>
      <c r="E6" s="221"/>
      <c r="F6" s="221"/>
      <c r="G6" s="221"/>
      <c r="H6" s="221"/>
      <c r="I6" s="221"/>
      <c r="J6" s="221"/>
      <c r="K6" s="221"/>
      <c r="L6" s="221"/>
      <c r="M6" s="222"/>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c r="DA6" s="215"/>
      <c r="DB6" s="215"/>
      <c r="DC6" s="215"/>
      <c r="DD6" s="215"/>
      <c r="DE6" s="215"/>
      <c r="DF6" s="215"/>
      <c r="DG6" s="215"/>
      <c r="DH6" s="215"/>
      <c r="DI6" s="215"/>
      <c r="DJ6" s="215"/>
      <c r="DK6" s="215"/>
      <c r="DL6" s="215"/>
      <c r="DM6" s="215"/>
      <c r="DN6" s="215"/>
      <c r="DO6" s="215"/>
      <c r="DP6" s="215"/>
      <c r="DQ6" s="215"/>
      <c r="DR6" s="215"/>
      <c r="DS6" s="215"/>
      <c r="DT6" s="215"/>
      <c r="DU6" s="215"/>
      <c r="DV6" s="215"/>
      <c r="DW6" s="215"/>
      <c r="DX6" s="215"/>
      <c r="DY6" s="215"/>
      <c r="DZ6" s="215"/>
      <c r="EA6" s="215"/>
      <c r="EB6" s="215"/>
      <c r="EC6" s="215"/>
      <c r="ED6" s="215"/>
      <c r="EE6" s="215"/>
      <c r="EF6" s="215"/>
      <c r="EG6" s="215"/>
      <c r="EH6" s="215"/>
      <c r="EI6" s="215"/>
      <c r="EJ6" s="215"/>
      <c r="EK6" s="215"/>
      <c r="EL6" s="215"/>
      <c r="EM6" s="215"/>
      <c r="EN6" s="215"/>
      <c r="EO6" s="215"/>
      <c r="EP6" s="215"/>
      <c r="EQ6" s="215"/>
      <c r="ER6" s="215"/>
      <c r="ES6" s="215"/>
      <c r="ET6" s="215"/>
      <c r="EU6" s="215"/>
      <c r="EV6" s="215"/>
      <c r="EW6" s="215"/>
      <c r="EX6" s="215"/>
      <c r="EY6" s="215"/>
      <c r="EZ6" s="215"/>
      <c r="FA6" s="215"/>
      <c r="FB6" s="215"/>
      <c r="FC6" s="215"/>
      <c r="FD6" s="215"/>
      <c r="FE6" s="215"/>
      <c r="FF6" s="215"/>
      <c r="FG6" s="215"/>
      <c r="FH6" s="215"/>
      <c r="FI6" s="215"/>
      <c r="FJ6" s="215"/>
      <c r="FK6" s="215"/>
      <c r="FL6" s="215"/>
      <c r="FM6" s="215"/>
      <c r="FN6" s="215"/>
      <c r="FO6" s="215"/>
      <c r="FP6" s="215"/>
      <c r="FQ6" s="215"/>
      <c r="FR6" s="215"/>
    </row>
    <row r="7" spans="1:174" s="219" customFormat="1" ht="12.75">
      <c r="A7" s="215"/>
      <c r="B7" s="215"/>
      <c r="C7" s="220"/>
      <c r="D7" s="221"/>
      <c r="E7" s="221"/>
      <c r="F7" s="221"/>
      <c r="G7" s="221"/>
      <c r="H7" s="221"/>
      <c r="I7" s="221"/>
      <c r="J7" s="221"/>
      <c r="K7" s="221"/>
      <c r="L7" s="221"/>
      <c r="M7" s="222"/>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5"/>
      <c r="FQ7" s="215"/>
      <c r="FR7" s="215"/>
    </row>
    <row r="8" spans="1:174" s="219" customFormat="1" ht="12.75">
      <c r="A8" s="215"/>
      <c r="B8" s="215"/>
      <c r="C8" s="220"/>
      <c r="D8" s="221"/>
      <c r="E8" s="221"/>
      <c r="F8" s="221"/>
      <c r="G8" s="221"/>
      <c r="H8" s="221"/>
      <c r="I8" s="221"/>
      <c r="J8" s="221"/>
      <c r="K8" s="221"/>
      <c r="L8" s="221"/>
      <c r="M8" s="222"/>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c r="CC8" s="215"/>
      <c r="CD8" s="215"/>
      <c r="CE8" s="215"/>
      <c r="CF8" s="215"/>
      <c r="CG8" s="215"/>
      <c r="CH8" s="215"/>
      <c r="CI8" s="215"/>
      <c r="CJ8" s="215"/>
      <c r="CK8" s="215"/>
      <c r="CL8" s="215"/>
      <c r="CM8" s="215"/>
      <c r="CN8" s="215"/>
      <c r="CO8" s="215"/>
      <c r="CP8" s="215"/>
      <c r="CQ8" s="215"/>
      <c r="CR8" s="215"/>
      <c r="CS8" s="215"/>
      <c r="CT8" s="215"/>
      <c r="CU8" s="215"/>
      <c r="CV8" s="215"/>
      <c r="CW8" s="215"/>
      <c r="CX8" s="215"/>
      <c r="CY8" s="215"/>
      <c r="CZ8" s="215"/>
      <c r="DA8" s="215"/>
      <c r="DB8" s="215"/>
      <c r="DC8" s="215"/>
      <c r="DD8" s="215"/>
      <c r="DE8" s="215"/>
      <c r="DF8" s="215"/>
      <c r="DG8" s="215"/>
      <c r="DH8" s="215"/>
      <c r="DI8" s="215"/>
      <c r="DJ8" s="215"/>
      <c r="DK8" s="215"/>
      <c r="DL8" s="215"/>
      <c r="DM8" s="215"/>
      <c r="DN8" s="215"/>
      <c r="DO8" s="215"/>
      <c r="DP8" s="215"/>
      <c r="DQ8" s="215"/>
      <c r="DR8" s="215"/>
      <c r="DS8" s="215"/>
      <c r="DT8" s="215"/>
      <c r="DU8" s="215"/>
      <c r="DV8" s="215"/>
      <c r="DW8" s="215"/>
      <c r="DX8" s="215"/>
      <c r="DY8" s="215"/>
      <c r="DZ8" s="215"/>
      <c r="EA8" s="215"/>
      <c r="EB8" s="215"/>
      <c r="EC8" s="215"/>
      <c r="ED8" s="215"/>
      <c r="EE8" s="215"/>
      <c r="EF8" s="215"/>
      <c r="EG8" s="215"/>
      <c r="EH8" s="215"/>
      <c r="EI8" s="215"/>
      <c r="EJ8" s="215"/>
      <c r="EK8" s="215"/>
      <c r="EL8" s="215"/>
      <c r="EM8" s="215"/>
      <c r="EN8" s="215"/>
      <c r="EO8" s="215"/>
      <c r="EP8" s="215"/>
      <c r="EQ8" s="215"/>
      <c r="ER8" s="215"/>
      <c r="ES8" s="215"/>
      <c r="ET8" s="215"/>
      <c r="EU8" s="215"/>
      <c r="EV8" s="215"/>
      <c r="EW8" s="215"/>
      <c r="EX8" s="215"/>
      <c r="EY8" s="215"/>
      <c r="EZ8" s="215"/>
      <c r="FA8" s="215"/>
      <c r="FB8" s="215"/>
      <c r="FC8" s="215"/>
      <c r="FD8" s="215"/>
      <c r="FE8" s="215"/>
      <c r="FF8" s="215"/>
      <c r="FG8" s="215"/>
      <c r="FH8" s="215"/>
      <c r="FI8" s="215"/>
      <c r="FJ8" s="215"/>
      <c r="FK8" s="215"/>
      <c r="FL8" s="215"/>
      <c r="FM8" s="215"/>
      <c r="FN8" s="215"/>
      <c r="FO8" s="215"/>
      <c r="FP8" s="215"/>
      <c r="FQ8" s="215"/>
      <c r="FR8" s="215"/>
    </row>
    <row r="9" spans="1:174" s="219" customFormat="1" ht="23.25">
      <c r="A9" s="215"/>
      <c r="B9" s="215"/>
      <c r="C9" s="220"/>
      <c r="D9" s="289" t="s">
        <v>75</v>
      </c>
      <c r="E9" s="309" t="str">
        <f>+'Main Page'!H14</f>
        <v>Mary Graves</v>
      </c>
      <c r="F9" s="309"/>
      <c r="G9" s="221"/>
      <c r="H9" s="221"/>
      <c r="I9" s="289" t="s">
        <v>74</v>
      </c>
      <c r="J9" s="309" t="str">
        <f>+'Main Page'!H23</f>
        <v>Larry Hachey</v>
      </c>
      <c r="K9" s="221"/>
      <c r="L9" s="221"/>
      <c r="M9" s="222"/>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215"/>
      <c r="CW9" s="215"/>
      <c r="CX9" s="215"/>
      <c r="CY9" s="215"/>
      <c r="CZ9" s="215"/>
      <c r="DA9" s="215"/>
      <c r="DB9" s="215"/>
      <c r="DC9" s="215"/>
      <c r="DD9" s="215"/>
      <c r="DE9" s="215"/>
      <c r="DF9" s="215"/>
      <c r="DG9" s="215"/>
      <c r="DH9" s="215"/>
      <c r="DI9" s="215"/>
      <c r="DJ9" s="215"/>
      <c r="DK9" s="215"/>
      <c r="DL9" s="215"/>
      <c r="DM9" s="215"/>
      <c r="DN9" s="215"/>
      <c r="DO9" s="215"/>
      <c r="DP9" s="215"/>
      <c r="DQ9" s="215"/>
      <c r="DR9" s="215"/>
      <c r="DS9" s="215"/>
      <c r="DT9" s="215"/>
      <c r="DU9" s="215"/>
      <c r="DV9" s="215"/>
      <c r="DW9" s="215"/>
      <c r="DX9" s="215"/>
      <c r="DY9" s="215"/>
      <c r="DZ9" s="215"/>
      <c r="EA9" s="215"/>
      <c r="EB9" s="215"/>
      <c r="EC9" s="215"/>
      <c r="ED9" s="215"/>
      <c r="EE9" s="215"/>
      <c r="EF9" s="215"/>
      <c r="EG9" s="215"/>
      <c r="EH9" s="215"/>
      <c r="EI9" s="215"/>
      <c r="EJ9" s="215"/>
      <c r="EK9" s="215"/>
      <c r="EL9" s="215"/>
      <c r="EM9" s="215"/>
      <c r="EN9" s="215"/>
      <c r="EO9" s="215"/>
      <c r="EP9" s="215"/>
      <c r="EQ9" s="215"/>
      <c r="ER9" s="215"/>
      <c r="ES9" s="215"/>
      <c r="ET9" s="215"/>
      <c r="EU9" s="215"/>
      <c r="EV9" s="215"/>
      <c r="EW9" s="215"/>
      <c r="EX9" s="215"/>
      <c r="EY9" s="215"/>
      <c r="EZ9" s="215"/>
      <c r="FA9" s="215"/>
      <c r="FB9" s="215"/>
      <c r="FC9" s="215"/>
      <c r="FD9" s="215"/>
      <c r="FE9" s="215"/>
      <c r="FF9" s="215"/>
      <c r="FG9" s="215"/>
      <c r="FH9" s="215"/>
      <c r="FI9" s="215"/>
      <c r="FJ9" s="215"/>
      <c r="FK9" s="215"/>
      <c r="FL9" s="215"/>
      <c r="FM9" s="215"/>
      <c r="FN9" s="215"/>
      <c r="FO9" s="215"/>
      <c r="FP9" s="215"/>
      <c r="FQ9" s="215"/>
      <c r="FR9" s="215"/>
    </row>
    <row r="10" spans="1:174" s="219" customFormat="1" ht="20.25">
      <c r="A10" s="215"/>
      <c r="B10" s="215"/>
      <c r="C10" s="220"/>
      <c r="D10" s="225" t="s">
        <v>92</v>
      </c>
      <c r="E10" s="308" t="str">
        <f>+'Main Page'!H13</f>
        <v>ABC Company</v>
      </c>
      <c r="F10" s="308"/>
      <c r="G10" s="221"/>
      <c r="H10" s="221"/>
      <c r="I10" s="221"/>
      <c r="J10" s="308" t="str">
        <f>+'Main Page'!D5</f>
        <v>National Leasing</v>
      </c>
      <c r="K10" s="221"/>
      <c r="L10" s="221"/>
      <c r="M10" s="222"/>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5"/>
      <c r="CT10" s="215"/>
      <c r="CU10" s="215"/>
      <c r="CV10" s="215"/>
      <c r="CW10" s="215"/>
      <c r="CX10" s="215"/>
      <c r="CY10" s="215"/>
      <c r="CZ10" s="215"/>
      <c r="DA10" s="215"/>
      <c r="DB10" s="215"/>
      <c r="DC10" s="215"/>
      <c r="DD10" s="215"/>
      <c r="DE10" s="215"/>
      <c r="DF10" s="215"/>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15"/>
      <c r="EF10" s="215"/>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c r="FF10" s="215"/>
      <c r="FG10" s="215"/>
      <c r="FH10" s="215"/>
      <c r="FI10" s="215"/>
      <c r="FJ10" s="215"/>
      <c r="FK10" s="215"/>
      <c r="FL10" s="215"/>
      <c r="FM10" s="215"/>
      <c r="FN10" s="215"/>
      <c r="FO10" s="215"/>
      <c r="FP10" s="215"/>
      <c r="FQ10" s="215"/>
      <c r="FR10" s="215"/>
    </row>
    <row r="11" spans="1:174" s="219" customFormat="1" ht="20.25">
      <c r="A11" s="215"/>
      <c r="B11" s="215"/>
      <c r="C11" s="220"/>
      <c r="D11" s="294" t="s">
        <v>76</v>
      </c>
      <c r="E11" s="310" t="str">
        <f>+'Main Page'!H15</f>
        <v>555-5555</v>
      </c>
      <c r="F11" s="310"/>
      <c r="G11" s="221"/>
      <c r="H11" s="221"/>
      <c r="I11" s="221"/>
      <c r="J11" s="310" t="str">
        <f>+NLInput!L13</f>
        <v>2 Clarwood Drive</v>
      </c>
      <c r="K11" s="221"/>
      <c r="L11" s="221"/>
      <c r="M11" s="222"/>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5"/>
      <c r="CY11" s="215"/>
      <c r="CZ11" s="215"/>
      <c r="DA11" s="215"/>
      <c r="DB11" s="215"/>
      <c r="DC11" s="215"/>
      <c r="DD11" s="215"/>
      <c r="DE11" s="215"/>
      <c r="DF11" s="215"/>
      <c r="DG11" s="215"/>
      <c r="DH11" s="215"/>
      <c r="DI11" s="215"/>
      <c r="DJ11" s="215"/>
      <c r="DK11" s="215"/>
      <c r="DL11" s="215"/>
      <c r="DM11" s="215"/>
      <c r="DN11" s="215"/>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5"/>
      <c r="EP11" s="215"/>
      <c r="EQ11" s="215"/>
      <c r="ER11" s="215"/>
      <c r="ES11" s="215"/>
      <c r="ET11" s="215"/>
      <c r="EU11" s="215"/>
      <c r="EV11" s="215"/>
      <c r="EW11" s="215"/>
      <c r="EX11" s="215"/>
      <c r="EY11" s="215"/>
      <c r="EZ11" s="215"/>
      <c r="FA11" s="215"/>
      <c r="FB11" s="215"/>
      <c r="FC11" s="215"/>
      <c r="FD11" s="215"/>
      <c r="FE11" s="215"/>
      <c r="FF11" s="215"/>
      <c r="FG11" s="215"/>
      <c r="FH11" s="215"/>
      <c r="FI11" s="215"/>
      <c r="FJ11" s="215"/>
      <c r="FK11" s="215"/>
      <c r="FL11" s="215"/>
      <c r="FM11" s="215"/>
      <c r="FN11" s="215"/>
      <c r="FO11" s="215"/>
      <c r="FP11" s="215"/>
      <c r="FQ11" s="215"/>
      <c r="FR11" s="215"/>
    </row>
    <row r="12" spans="1:174" s="219" customFormat="1" ht="20.25">
      <c r="A12" s="215"/>
      <c r="B12" s="215"/>
      <c r="C12" s="220"/>
      <c r="D12" s="294" t="s">
        <v>85</v>
      </c>
      <c r="E12" s="310" t="str">
        <f>+'Main Page'!H16</f>
        <v>555-5555 </v>
      </c>
      <c r="F12" s="310"/>
      <c r="G12" s="221"/>
      <c r="H12" s="221"/>
      <c r="I12" s="221"/>
      <c r="J12" s="310" t="str">
        <f>+NLInput!L14</f>
        <v>Quispamsis, NB, E2E 4K1</v>
      </c>
      <c r="K12"/>
      <c r="L12" s="221"/>
      <c r="M12" s="222"/>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5"/>
      <c r="CY12" s="215"/>
      <c r="CZ12" s="215"/>
      <c r="DA12" s="215"/>
      <c r="DB12" s="215"/>
      <c r="DC12" s="215"/>
      <c r="DD12" s="215"/>
      <c r="DE12" s="215"/>
      <c r="DF12" s="215"/>
      <c r="DG12" s="215"/>
      <c r="DH12" s="215"/>
      <c r="DI12" s="215"/>
      <c r="DJ12" s="215"/>
      <c r="DK12" s="215"/>
      <c r="DL12" s="215"/>
      <c r="DM12" s="215"/>
      <c r="DN12" s="215"/>
      <c r="DO12" s="215"/>
      <c r="DP12" s="215"/>
      <c r="DQ12" s="215"/>
      <c r="DR12" s="215"/>
      <c r="DS12" s="215"/>
      <c r="DT12" s="215"/>
      <c r="DU12" s="215"/>
      <c r="DV12" s="215"/>
      <c r="DW12" s="215"/>
      <c r="DX12" s="215"/>
      <c r="DY12" s="215"/>
      <c r="DZ12" s="215"/>
      <c r="EA12" s="215"/>
      <c r="EB12" s="215"/>
      <c r="EC12" s="215"/>
      <c r="ED12" s="215"/>
      <c r="EE12" s="215"/>
      <c r="EF12" s="215"/>
      <c r="EG12" s="215"/>
      <c r="EH12" s="215"/>
      <c r="EI12" s="215"/>
      <c r="EJ12" s="215"/>
      <c r="EK12" s="215"/>
      <c r="EL12" s="215"/>
      <c r="EM12" s="215"/>
      <c r="EN12" s="215"/>
      <c r="EO12" s="215"/>
      <c r="EP12" s="215"/>
      <c r="EQ12" s="215"/>
      <c r="ER12" s="215"/>
      <c r="ES12" s="215"/>
      <c r="ET12" s="215"/>
      <c r="EU12" s="215"/>
      <c r="EV12" s="215"/>
      <c r="EW12" s="215"/>
      <c r="EX12" s="215"/>
      <c r="EY12" s="215"/>
      <c r="EZ12" s="215"/>
      <c r="FA12" s="215"/>
      <c r="FB12" s="215"/>
      <c r="FC12" s="215"/>
      <c r="FD12" s="215"/>
      <c r="FE12" s="215"/>
      <c r="FF12" s="215"/>
      <c r="FG12" s="215"/>
      <c r="FH12" s="215"/>
      <c r="FI12" s="215"/>
      <c r="FJ12" s="215"/>
      <c r="FK12" s="215"/>
      <c r="FL12" s="215"/>
      <c r="FM12" s="215"/>
      <c r="FN12" s="215"/>
      <c r="FO12" s="215"/>
      <c r="FP12" s="215"/>
      <c r="FQ12" s="215"/>
      <c r="FR12" s="215"/>
    </row>
    <row r="13" spans="1:174" s="219" customFormat="1" ht="20.25">
      <c r="A13" s="215"/>
      <c r="B13" s="215"/>
      <c r="C13" s="220"/>
      <c r="D13" s="294" t="s">
        <v>77</v>
      </c>
      <c r="E13" s="311">
        <f ca="1">TODAY()</f>
        <v>43159</v>
      </c>
      <c r="F13" s="311"/>
      <c r="G13" s="221"/>
      <c r="H13" s="221"/>
      <c r="I13" s="221"/>
      <c r="J13" s="292" t="s">
        <v>68</v>
      </c>
      <c r="K13" s="221"/>
      <c r="L13" s="221"/>
      <c r="M13" s="222"/>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5"/>
      <c r="FG13" s="215"/>
      <c r="FH13" s="215"/>
      <c r="FI13" s="215"/>
      <c r="FJ13" s="215"/>
      <c r="FK13" s="215"/>
      <c r="FL13" s="215"/>
      <c r="FM13" s="215"/>
      <c r="FN13" s="215"/>
      <c r="FO13" s="215"/>
      <c r="FP13" s="215"/>
      <c r="FQ13" s="215"/>
      <c r="FR13" s="215"/>
    </row>
    <row r="14" spans="1:174" s="219" customFormat="1" ht="20.25">
      <c r="A14" s="215"/>
      <c r="B14" s="215"/>
      <c r="C14" s="220"/>
      <c r="D14" s="221"/>
      <c r="E14" s="221"/>
      <c r="F14" s="221"/>
      <c r="G14" s="221"/>
      <c r="H14" s="221"/>
      <c r="I14" s="293" t="s">
        <v>85</v>
      </c>
      <c r="J14" s="310" t="str">
        <f>+'Main Page'!E8</f>
        <v>506 848-0020 ext 6</v>
      </c>
      <c r="K14" s="221"/>
      <c r="L14" s="221"/>
      <c r="M14" s="222"/>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215"/>
      <c r="EG14" s="215"/>
      <c r="EH14" s="215"/>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215"/>
      <c r="FG14" s="215"/>
      <c r="FH14" s="215"/>
      <c r="FI14" s="215"/>
      <c r="FJ14" s="215"/>
      <c r="FK14" s="215"/>
      <c r="FL14" s="215"/>
      <c r="FM14" s="215"/>
      <c r="FN14" s="215"/>
      <c r="FO14" s="215"/>
      <c r="FP14" s="215"/>
      <c r="FQ14" s="215"/>
      <c r="FR14" s="215"/>
    </row>
    <row r="15" spans="1:174" s="219" customFormat="1" ht="20.25">
      <c r="A15" s="215"/>
      <c r="B15" s="215"/>
      <c r="C15" s="220"/>
      <c r="D15" s="221"/>
      <c r="E15" s="221"/>
      <c r="F15" s="221"/>
      <c r="G15" s="221"/>
      <c r="H15" s="221"/>
      <c r="I15" s="293" t="s">
        <v>76</v>
      </c>
      <c r="J15" s="310" t="str">
        <f>+'Main Page'!E9</f>
        <v>506 849-6540</v>
      </c>
      <c r="K15" s="221"/>
      <c r="L15" s="221"/>
      <c r="M15" s="222"/>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5"/>
      <c r="CY15" s="215"/>
      <c r="CZ15" s="215"/>
      <c r="DA15" s="215"/>
      <c r="DB15" s="215"/>
      <c r="DC15" s="215"/>
      <c r="DD15" s="215"/>
      <c r="DE15" s="215"/>
      <c r="DF15" s="215"/>
      <c r="DG15" s="215"/>
      <c r="DH15" s="215"/>
      <c r="DI15" s="215"/>
      <c r="DJ15" s="215"/>
      <c r="DK15" s="215"/>
      <c r="DL15" s="215"/>
      <c r="DM15" s="215"/>
      <c r="DN15" s="215"/>
      <c r="DO15" s="215"/>
      <c r="DP15" s="215"/>
      <c r="DQ15" s="215"/>
      <c r="DR15" s="215"/>
      <c r="DS15" s="215"/>
      <c r="DT15" s="215"/>
      <c r="DU15" s="215"/>
      <c r="DV15" s="215"/>
      <c r="DW15" s="215"/>
      <c r="DX15" s="215"/>
      <c r="DY15" s="215"/>
      <c r="DZ15" s="215"/>
      <c r="EA15" s="215"/>
      <c r="EB15" s="215"/>
      <c r="EC15" s="215"/>
      <c r="ED15" s="215"/>
      <c r="EE15" s="215"/>
      <c r="EF15" s="215"/>
      <c r="EG15" s="215"/>
      <c r="EH15" s="215"/>
      <c r="EI15" s="215"/>
      <c r="EJ15" s="215"/>
      <c r="EK15" s="215"/>
      <c r="EL15" s="215"/>
      <c r="EM15" s="215"/>
      <c r="EN15" s="215"/>
      <c r="EO15" s="215"/>
      <c r="EP15" s="215"/>
      <c r="EQ15" s="215"/>
      <c r="ER15" s="215"/>
      <c r="ES15" s="215"/>
      <c r="ET15" s="215"/>
      <c r="EU15" s="215"/>
      <c r="EV15" s="215"/>
      <c r="EW15" s="215"/>
      <c r="EX15" s="215"/>
      <c r="EY15" s="215"/>
      <c r="EZ15" s="215"/>
      <c r="FA15" s="215"/>
      <c r="FB15" s="215"/>
      <c r="FC15" s="215"/>
      <c r="FD15" s="215"/>
      <c r="FE15" s="215"/>
      <c r="FF15" s="215"/>
      <c r="FG15" s="215"/>
      <c r="FH15" s="215"/>
      <c r="FI15" s="215"/>
      <c r="FJ15" s="215"/>
      <c r="FK15" s="215"/>
      <c r="FL15" s="215"/>
      <c r="FM15" s="215"/>
      <c r="FN15" s="215"/>
      <c r="FO15" s="215"/>
      <c r="FP15" s="215"/>
      <c r="FQ15" s="215"/>
      <c r="FR15" s="215"/>
    </row>
    <row r="16" spans="1:174" s="219" customFormat="1" ht="12.75">
      <c r="A16" s="215"/>
      <c r="B16" s="215"/>
      <c r="C16" s="220"/>
      <c r="D16" s="221"/>
      <c r="E16" s="221"/>
      <c r="F16" s="221"/>
      <c r="G16" s="221"/>
      <c r="H16" s="221"/>
      <c r="I16" s="221"/>
      <c r="J16" s="221"/>
      <c r="K16" s="221"/>
      <c r="L16" s="221"/>
      <c r="M16" s="222"/>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c r="EF16" s="215"/>
      <c r="EG16" s="215"/>
      <c r="EH16" s="215"/>
      <c r="EI16" s="215"/>
      <c r="EJ16" s="215"/>
      <c r="EK16" s="215"/>
      <c r="EL16" s="215"/>
      <c r="EM16" s="215"/>
      <c r="EN16" s="215"/>
      <c r="EO16" s="215"/>
      <c r="EP16" s="215"/>
      <c r="EQ16" s="215"/>
      <c r="ER16" s="215"/>
      <c r="ES16" s="215"/>
      <c r="ET16" s="215"/>
      <c r="EU16" s="215"/>
      <c r="EV16" s="215"/>
      <c r="EW16" s="215"/>
      <c r="EX16" s="215"/>
      <c r="EY16" s="215"/>
      <c r="EZ16" s="215"/>
      <c r="FA16" s="215"/>
      <c r="FB16" s="215"/>
      <c r="FC16" s="215"/>
      <c r="FD16" s="215"/>
      <c r="FE16" s="215"/>
      <c r="FF16" s="215"/>
      <c r="FG16" s="215"/>
      <c r="FH16" s="215"/>
      <c r="FI16" s="215"/>
      <c r="FJ16" s="215"/>
      <c r="FK16" s="215"/>
      <c r="FL16" s="215"/>
      <c r="FM16" s="215"/>
      <c r="FN16" s="215"/>
      <c r="FO16" s="215"/>
      <c r="FP16" s="215"/>
      <c r="FQ16" s="215"/>
      <c r="FR16" s="215"/>
    </row>
    <row r="17" spans="1:174" s="219" customFormat="1" ht="13.5" thickBot="1">
      <c r="A17" s="215"/>
      <c r="B17" s="215"/>
      <c r="C17" s="220"/>
      <c r="D17" s="223"/>
      <c r="E17" s="223"/>
      <c r="F17" s="223"/>
      <c r="G17" s="223"/>
      <c r="H17" s="223"/>
      <c r="I17" s="223"/>
      <c r="J17" s="223"/>
      <c r="K17" s="223"/>
      <c r="L17" s="223"/>
      <c r="M17" s="222"/>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215"/>
      <c r="FG17" s="215"/>
      <c r="FH17" s="215"/>
      <c r="FI17" s="215"/>
      <c r="FJ17" s="215"/>
      <c r="FK17" s="215"/>
      <c r="FL17" s="215"/>
      <c r="FM17" s="215"/>
      <c r="FN17" s="215"/>
      <c r="FO17" s="215"/>
      <c r="FP17" s="215"/>
      <c r="FQ17" s="215"/>
      <c r="FR17" s="215"/>
    </row>
    <row r="18" spans="1:174" s="219" customFormat="1" ht="12.75">
      <c r="A18" s="215"/>
      <c r="B18" s="215"/>
      <c r="C18" s="220"/>
      <c r="D18" s="221"/>
      <c r="E18" s="221"/>
      <c r="F18" s="221"/>
      <c r="G18" s="221"/>
      <c r="H18" s="221"/>
      <c r="I18" s="221"/>
      <c r="J18" s="221"/>
      <c r="K18" s="221"/>
      <c r="L18" s="221"/>
      <c r="M18" s="222"/>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215"/>
      <c r="DJ18" s="215"/>
      <c r="DK18" s="215"/>
      <c r="DL18" s="215"/>
      <c r="DM18" s="215"/>
      <c r="DN18" s="215"/>
      <c r="DO18" s="215"/>
      <c r="DP18" s="215"/>
      <c r="DQ18" s="215"/>
      <c r="DR18" s="215"/>
      <c r="DS18" s="215"/>
      <c r="DT18" s="215"/>
      <c r="DU18" s="215"/>
      <c r="DV18" s="215"/>
      <c r="DW18" s="215"/>
      <c r="DX18" s="215"/>
      <c r="DY18" s="215"/>
      <c r="DZ18" s="215"/>
      <c r="EA18" s="215"/>
      <c r="EB18" s="215"/>
      <c r="EC18" s="215"/>
      <c r="ED18" s="215"/>
      <c r="EE18" s="215"/>
      <c r="EF18" s="215"/>
      <c r="EG18" s="215"/>
      <c r="EH18" s="215"/>
      <c r="EI18" s="215"/>
      <c r="EJ18" s="215"/>
      <c r="EK18" s="215"/>
      <c r="EL18" s="215"/>
      <c r="EM18" s="215"/>
      <c r="EN18" s="215"/>
      <c r="EO18" s="215"/>
      <c r="EP18" s="215"/>
      <c r="EQ18" s="215"/>
      <c r="ER18" s="215"/>
      <c r="ES18" s="215"/>
      <c r="ET18" s="215"/>
      <c r="EU18" s="215"/>
      <c r="EV18" s="215"/>
      <c r="EW18" s="215"/>
      <c r="EX18" s="215"/>
      <c r="EY18" s="215"/>
      <c r="EZ18" s="215"/>
      <c r="FA18" s="215"/>
      <c r="FB18" s="215"/>
      <c r="FC18" s="215"/>
      <c r="FD18" s="215"/>
      <c r="FE18" s="215"/>
      <c r="FF18" s="215"/>
      <c r="FG18" s="215"/>
      <c r="FH18" s="215"/>
      <c r="FI18" s="215"/>
      <c r="FJ18" s="215"/>
      <c r="FK18" s="215"/>
      <c r="FL18" s="215"/>
      <c r="FM18" s="215"/>
      <c r="FN18" s="215"/>
      <c r="FO18" s="215"/>
      <c r="FP18" s="215"/>
      <c r="FQ18" s="215"/>
      <c r="FR18" s="215"/>
    </row>
    <row r="19" spans="1:174" s="219" customFormat="1" ht="18">
      <c r="A19" s="215"/>
      <c r="B19" s="215"/>
      <c r="C19" s="220"/>
      <c r="D19" s="294" t="s">
        <v>82</v>
      </c>
      <c r="E19" s="224"/>
      <c r="F19" s="224"/>
      <c r="G19" s="224"/>
      <c r="H19" s="221"/>
      <c r="I19" s="221"/>
      <c r="J19" s="221"/>
      <c r="K19" s="221"/>
      <c r="L19" s="221"/>
      <c r="M19" s="222"/>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c r="DP19" s="215"/>
      <c r="DQ19" s="215"/>
      <c r="DR19" s="215"/>
      <c r="DS19" s="215"/>
      <c r="DT19" s="215"/>
      <c r="DU19" s="215"/>
      <c r="DV19" s="215"/>
      <c r="DW19" s="215"/>
      <c r="DX19" s="215"/>
      <c r="DY19" s="215"/>
      <c r="DZ19" s="215"/>
      <c r="EA19" s="215"/>
      <c r="EB19" s="215"/>
      <c r="EC19" s="215"/>
      <c r="ED19" s="215"/>
      <c r="EE19" s="215"/>
      <c r="EF19" s="215"/>
      <c r="EG19" s="215"/>
      <c r="EH19" s="215"/>
      <c r="EI19" s="215"/>
      <c r="EJ19" s="215"/>
      <c r="EK19" s="215"/>
      <c r="EL19" s="215"/>
      <c r="EM19" s="215"/>
      <c r="EN19" s="215"/>
      <c r="EO19" s="215"/>
      <c r="EP19" s="215"/>
      <c r="EQ19" s="215"/>
      <c r="ER19" s="215"/>
      <c r="ES19" s="215"/>
      <c r="ET19" s="215"/>
      <c r="EU19" s="215"/>
      <c r="EV19" s="215"/>
      <c r="EW19" s="215"/>
      <c r="EX19" s="215"/>
      <c r="EY19" s="215"/>
      <c r="EZ19" s="215"/>
      <c r="FA19" s="215"/>
      <c r="FB19" s="215"/>
      <c r="FC19" s="215"/>
      <c r="FD19" s="215"/>
      <c r="FE19" s="215"/>
      <c r="FF19" s="215"/>
      <c r="FG19" s="215"/>
      <c r="FH19" s="215"/>
      <c r="FI19" s="215"/>
      <c r="FJ19" s="215"/>
      <c r="FK19" s="215"/>
      <c r="FL19" s="215"/>
      <c r="FM19" s="215"/>
      <c r="FN19" s="215"/>
      <c r="FO19" s="215"/>
      <c r="FP19" s="215"/>
      <c r="FQ19" s="215"/>
      <c r="FR19" s="215"/>
    </row>
    <row r="20" spans="1:174" s="219" customFormat="1" ht="20.25">
      <c r="A20" s="215"/>
      <c r="B20" s="215"/>
      <c r="C20" s="220"/>
      <c r="D20" s="294" t="s">
        <v>83</v>
      </c>
      <c r="E20" s="224"/>
      <c r="F20" s="224"/>
      <c r="G20" s="388">
        <f>+'Main Page'!H18</f>
        <v>10000</v>
      </c>
      <c r="H20" s="388"/>
      <c r="I20" s="221"/>
      <c r="J20" s="221"/>
      <c r="K20" s="221"/>
      <c r="L20" s="221"/>
      <c r="M20" s="222"/>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c r="CG20" s="215"/>
      <c r="CH20" s="215"/>
      <c r="CI20" s="215"/>
      <c r="CJ20" s="215"/>
      <c r="CK20" s="215"/>
      <c r="CL20" s="215"/>
      <c r="CM20" s="215"/>
      <c r="CN20" s="215"/>
      <c r="CO20" s="215"/>
      <c r="CP20" s="215"/>
      <c r="CQ20" s="215"/>
      <c r="CR20" s="215"/>
      <c r="CS20" s="215"/>
      <c r="CT20" s="215"/>
      <c r="CU20" s="215"/>
      <c r="CV20" s="215"/>
      <c r="CW20" s="215"/>
      <c r="CX20" s="215"/>
      <c r="CY20" s="215"/>
      <c r="CZ20" s="215"/>
      <c r="DA20" s="215"/>
      <c r="DB20" s="215"/>
      <c r="DC20" s="215"/>
      <c r="DD20" s="215"/>
      <c r="DE20" s="215"/>
      <c r="DF20" s="215"/>
      <c r="DG20" s="215"/>
      <c r="DH20" s="215"/>
      <c r="DI20" s="215"/>
      <c r="DJ20" s="215"/>
      <c r="DK20" s="215"/>
      <c r="DL20" s="215"/>
      <c r="DM20" s="215"/>
      <c r="DN20" s="215"/>
      <c r="DO20" s="215"/>
      <c r="DP20" s="215"/>
      <c r="DQ20" s="215"/>
      <c r="DR20" s="215"/>
      <c r="DS20" s="215"/>
      <c r="DT20" s="215"/>
      <c r="DU20" s="215"/>
      <c r="DV20" s="215"/>
      <c r="DW20" s="215"/>
      <c r="DX20" s="215"/>
      <c r="DY20" s="215"/>
      <c r="DZ20" s="215"/>
      <c r="EA20" s="215"/>
      <c r="EB20" s="215"/>
      <c r="EC20" s="215"/>
      <c r="ED20" s="215"/>
      <c r="EE20" s="215"/>
      <c r="EF20" s="215"/>
      <c r="EG20" s="215"/>
      <c r="EH20" s="215"/>
      <c r="EI20" s="215"/>
      <c r="EJ20" s="215"/>
      <c r="EK20" s="215"/>
      <c r="EL20" s="215"/>
      <c r="EM20" s="215"/>
      <c r="EN20" s="215"/>
      <c r="EO20" s="215"/>
      <c r="EP20" s="215"/>
      <c r="EQ20" s="215"/>
      <c r="ER20" s="215"/>
      <c r="ES20" s="215"/>
      <c r="ET20" s="215"/>
      <c r="EU20" s="215"/>
      <c r="EV20" s="215"/>
      <c r="EW20" s="215"/>
      <c r="EX20" s="215"/>
      <c r="EY20" s="215"/>
      <c r="EZ20" s="215"/>
      <c r="FA20" s="215"/>
      <c r="FB20" s="215"/>
      <c r="FC20" s="215"/>
      <c r="FD20" s="215"/>
      <c r="FE20" s="215"/>
      <c r="FF20" s="215"/>
      <c r="FG20" s="215"/>
      <c r="FH20" s="215"/>
      <c r="FI20" s="215"/>
      <c r="FJ20" s="215"/>
      <c r="FK20" s="215"/>
      <c r="FL20" s="215"/>
      <c r="FM20" s="215"/>
      <c r="FN20" s="215"/>
      <c r="FO20" s="215"/>
      <c r="FP20" s="215"/>
      <c r="FQ20" s="215"/>
      <c r="FR20" s="215"/>
    </row>
    <row r="21" spans="1:174" s="219" customFormat="1" ht="20.25">
      <c r="A21" s="215"/>
      <c r="B21" s="215"/>
      <c r="C21" s="220"/>
      <c r="D21" s="294" t="s">
        <v>84</v>
      </c>
      <c r="E21" s="224"/>
      <c r="F21" s="224"/>
      <c r="G21" s="308" t="str">
        <f>+'Main Page'!H20</f>
        <v>One Nortel System </v>
      </c>
      <c r="H21" s="207"/>
      <c r="I21" s="221"/>
      <c r="J21" s="221"/>
      <c r="K21" s="221"/>
      <c r="L21" s="221"/>
      <c r="M21" s="222"/>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5"/>
      <c r="CL21" s="215"/>
      <c r="CM21" s="215"/>
      <c r="CN21" s="215"/>
      <c r="CO21" s="215"/>
      <c r="CP21" s="215"/>
      <c r="CQ21" s="215"/>
      <c r="CR21" s="215"/>
      <c r="CS21" s="215"/>
      <c r="CT21" s="215"/>
      <c r="CU21" s="215"/>
      <c r="CV21" s="215"/>
      <c r="CW21" s="215"/>
      <c r="CX21" s="215"/>
      <c r="CY21" s="215"/>
      <c r="CZ21" s="215"/>
      <c r="DA21" s="215"/>
      <c r="DB21" s="215"/>
      <c r="DC21" s="215"/>
      <c r="DD21" s="215"/>
      <c r="DE21" s="215"/>
      <c r="DF21" s="215"/>
      <c r="DG21" s="215"/>
      <c r="DH21" s="215"/>
      <c r="DI21" s="215"/>
      <c r="DJ21" s="215"/>
      <c r="DK21" s="215"/>
      <c r="DL21" s="215"/>
      <c r="DM21" s="215"/>
      <c r="DN21" s="215"/>
      <c r="DO21" s="215"/>
      <c r="DP21" s="215"/>
      <c r="DQ21" s="215"/>
      <c r="DR21" s="215"/>
      <c r="DS21" s="215"/>
      <c r="DT21" s="215"/>
      <c r="DU21" s="215"/>
      <c r="DV21" s="215"/>
      <c r="DW21" s="215"/>
      <c r="DX21" s="215"/>
      <c r="DY21" s="215"/>
      <c r="DZ21" s="215"/>
      <c r="EA21" s="215"/>
      <c r="EB21" s="215"/>
      <c r="EC21" s="215"/>
      <c r="ED21" s="215"/>
      <c r="EE21" s="215"/>
      <c r="EF21" s="215"/>
      <c r="EG21" s="215"/>
      <c r="EH21" s="215"/>
      <c r="EI21" s="215"/>
      <c r="EJ21" s="215"/>
      <c r="EK21" s="215"/>
      <c r="EL21" s="215"/>
      <c r="EM21" s="215"/>
      <c r="EN21" s="215"/>
      <c r="EO21" s="215"/>
      <c r="EP21" s="215"/>
      <c r="EQ21" s="215"/>
      <c r="ER21" s="215"/>
      <c r="ES21" s="215"/>
      <c r="ET21" s="215"/>
      <c r="EU21" s="215"/>
      <c r="EV21" s="215"/>
      <c r="EW21" s="215"/>
      <c r="EX21" s="215"/>
      <c r="EY21" s="215"/>
      <c r="EZ21" s="215"/>
      <c r="FA21" s="215"/>
      <c r="FB21" s="215"/>
      <c r="FC21" s="215"/>
      <c r="FD21" s="215"/>
      <c r="FE21" s="215"/>
      <c r="FF21" s="215"/>
      <c r="FG21" s="215"/>
      <c r="FH21" s="215"/>
      <c r="FI21" s="215"/>
      <c r="FJ21" s="215"/>
      <c r="FK21" s="215"/>
      <c r="FL21" s="215"/>
      <c r="FM21" s="215"/>
      <c r="FN21" s="215"/>
      <c r="FO21" s="215"/>
      <c r="FP21" s="215"/>
      <c r="FQ21" s="215"/>
      <c r="FR21" s="215"/>
    </row>
    <row r="22" spans="1:174" s="219" customFormat="1" ht="20.25">
      <c r="A22" s="215"/>
      <c r="B22" s="215"/>
      <c r="C22" s="220"/>
      <c r="D22" s="224"/>
      <c r="E22" s="224"/>
      <c r="F22" s="224"/>
      <c r="G22" s="308" t="str">
        <f>+'Main Page'!H21</f>
        <v>with accessories</v>
      </c>
      <c r="H22" s="207"/>
      <c r="I22" s="221"/>
      <c r="J22" s="221"/>
      <c r="K22" s="221"/>
      <c r="L22" s="221"/>
      <c r="M22" s="222"/>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c r="CP22" s="215"/>
      <c r="CQ22" s="215"/>
      <c r="CR22" s="215"/>
      <c r="CS22" s="215"/>
      <c r="CT22" s="215"/>
      <c r="CU22" s="215"/>
      <c r="CV22" s="215"/>
      <c r="CW22" s="215"/>
      <c r="CX22" s="215"/>
      <c r="CY22" s="215"/>
      <c r="CZ22" s="215"/>
      <c r="DA22" s="215"/>
      <c r="DB22" s="215"/>
      <c r="DC22" s="215"/>
      <c r="DD22" s="215"/>
      <c r="DE22" s="215"/>
      <c r="DF22" s="215"/>
      <c r="DG22" s="215"/>
      <c r="DH22" s="215"/>
      <c r="DI22" s="215"/>
      <c r="DJ22" s="215"/>
      <c r="DK22" s="215"/>
      <c r="DL22" s="215"/>
      <c r="DM22" s="215"/>
      <c r="DN22" s="215"/>
      <c r="DO22" s="215"/>
      <c r="DP22" s="215"/>
      <c r="DQ22" s="215"/>
      <c r="DR22" s="215"/>
      <c r="DS22" s="215"/>
      <c r="DT22" s="215"/>
      <c r="DU22" s="215"/>
      <c r="DV22" s="215"/>
      <c r="DW22" s="215"/>
      <c r="DX22" s="215"/>
      <c r="DY22" s="215"/>
      <c r="DZ22" s="215"/>
      <c r="EA22" s="215"/>
      <c r="EB22" s="215"/>
      <c r="EC22" s="215"/>
      <c r="ED22" s="215"/>
      <c r="EE22" s="215"/>
      <c r="EF22" s="215"/>
      <c r="EG22" s="215"/>
      <c r="EH22" s="215"/>
      <c r="EI22" s="215"/>
      <c r="EJ22" s="215"/>
      <c r="EK22" s="215"/>
      <c r="EL22" s="215"/>
      <c r="EM22" s="215"/>
      <c r="EN22" s="215"/>
      <c r="EO22" s="215"/>
      <c r="EP22" s="215"/>
      <c r="EQ22" s="215"/>
      <c r="ER22" s="215"/>
      <c r="ES22" s="215"/>
      <c r="ET22" s="215"/>
      <c r="EU22" s="215"/>
      <c r="EV22" s="215"/>
      <c r="EW22" s="215"/>
      <c r="EX22" s="215"/>
      <c r="EY22" s="215"/>
      <c r="EZ22" s="215"/>
      <c r="FA22" s="215"/>
      <c r="FB22" s="215"/>
      <c r="FC22" s="215"/>
      <c r="FD22" s="215"/>
      <c r="FE22" s="215"/>
      <c r="FF22" s="215"/>
      <c r="FG22" s="215"/>
      <c r="FH22" s="215"/>
      <c r="FI22" s="215"/>
      <c r="FJ22" s="215"/>
      <c r="FK22" s="215"/>
      <c r="FL22" s="215"/>
      <c r="FM22" s="215"/>
      <c r="FN22" s="215"/>
      <c r="FO22" s="215"/>
      <c r="FP22" s="215"/>
      <c r="FQ22" s="215"/>
      <c r="FR22" s="215"/>
    </row>
    <row r="23" spans="1:174" s="219" customFormat="1" ht="13.5" thickBot="1">
      <c r="A23" s="215"/>
      <c r="B23" s="215"/>
      <c r="C23" s="220"/>
      <c r="D23" s="223"/>
      <c r="E23" s="223"/>
      <c r="F23" s="223"/>
      <c r="G23" s="223"/>
      <c r="H23" s="223"/>
      <c r="I23" s="223"/>
      <c r="J23" s="223"/>
      <c r="K23" s="223"/>
      <c r="L23" s="223"/>
      <c r="M23" s="222"/>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5"/>
      <c r="CH23" s="215"/>
      <c r="CI23" s="215"/>
      <c r="CJ23" s="215"/>
      <c r="CK23" s="215"/>
      <c r="CL23" s="215"/>
      <c r="CM23" s="215"/>
      <c r="CN23" s="215"/>
      <c r="CO23" s="215"/>
      <c r="CP23" s="215"/>
      <c r="CQ23" s="215"/>
      <c r="CR23" s="215"/>
      <c r="CS23" s="215"/>
      <c r="CT23" s="215"/>
      <c r="CU23" s="215"/>
      <c r="CV23" s="215"/>
      <c r="CW23" s="215"/>
      <c r="CX23" s="215"/>
      <c r="CY23" s="215"/>
      <c r="CZ23" s="215"/>
      <c r="DA23" s="215"/>
      <c r="DB23" s="215"/>
      <c r="DC23" s="215"/>
      <c r="DD23" s="215"/>
      <c r="DE23" s="215"/>
      <c r="DF23" s="215"/>
      <c r="DG23" s="215"/>
      <c r="DH23" s="215"/>
      <c r="DI23" s="215"/>
      <c r="DJ23" s="215"/>
      <c r="DK23" s="215"/>
      <c r="DL23" s="215"/>
      <c r="DM23" s="215"/>
      <c r="DN23" s="215"/>
      <c r="DO23" s="215"/>
      <c r="DP23" s="215"/>
      <c r="DQ23" s="215"/>
      <c r="DR23" s="215"/>
      <c r="DS23" s="215"/>
      <c r="DT23" s="215"/>
      <c r="DU23" s="215"/>
      <c r="DV23" s="215"/>
      <c r="DW23" s="215"/>
      <c r="DX23" s="215"/>
      <c r="DY23" s="215"/>
      <c r="DZ23" s="215"/>
      <c r="EA23" s="215"/>
      <c r="EB23" s="215"/>
      <c r="EC23" s="215"/>
      <c r="ED23" s="215"/>
      <c r="EE23" s="215"/>
      <c r="EF23" s="215"/>
      <c r="EG23" s="215"/>
      <c r="EH23" s="215"/>
      <c r="EI23" s="215"/>
      <c r="EJ23" s="215"/>
      <c r="EK23" s="215"/>
      <c r="EL23" s="215"/>
      <c r="EM23" s="215"/>
      <c r="EN23" s="215"/>
      <c r="EO23" s="215"/>
      <c r="EP23" s="215"/>
      <c r="EQ23" s="215"/>
      <c r="ER23" s="215"/>
      <c r="ES23" s="215"/>
      <c r="ET23" s="215"/>
      <c r="EU23" s="215"/>
      <c r="EV23" s="215"/>
      <c r="EW23" s="215"/>
      <c r="EX23" s="215"/>
      <c r="EY23" s="215"/>
      <c r="EZ23" s="215"/>
      <c r="FA23" s="215"/>
      <c r="FB23" s="215"/>
      <c r="FC23" s="215"/>
      <c r="FD23" s="215"/>
      <c r="FE23" s="215"/>
      <c r="FF23" s="215"/>
      <c r="FG23" s="215"/>
      <c r="FH23" s="215"/>
      <c r="FI23" s="215"/>
      <c r="FJ23" s="215"/>
      <c r="FK23" s="215"/>
      <c r="FL23" s="215"/>
      <c r="FM23" s="215"/>
      <c r="FN23" s="215"/>
      <c r="FO23" s="215"/>
      <c r="FP23" s="215"/>
      <c r="FQ23" s="215"/>
      <c r="FR23" s="215"/>
    </row>
    <row r="24" spans="1:174" s="219" customFormat="1" ht="12.75">
      <c r="A24" s="215"/>
      <c r="B24" s="215"/>
      <c r="C24" s="220"/>
      <c r="D24" s="221"/>
      <c r="E24" s="221"/>
      <c r="F24" s="221"/>
      <c r="G24" s="221"/>
      <c r="H24" s="221"/>
      <c r="I24" s="221"/>
      <c r="J24" s="221"/>
      <c r="K24" s="221"/>
      <c r="L24" s="221"/>
      <c r="M24" s="222"/>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c r="CG24" s="215"/>
      <c r="CH24" s="215"/>
      <c r="CI24" s="215"/>
      <c r="CJ24" s="215"/>
      <c r="CK24" s="215"/>
      <c r="CL24" s="215"/>
      <c r="CM24" s="215"/>
      <c r="CN24" s="215"/>
      <c r="CO24" s="215"/>
      <c r="CP24" s="215"/>
      <c r="CQ24" s="215"/>
      <c r="CR24" s="215"/>
      <c r="CS24" s="215"/>
      <c r="CT24" s="215"/>
      <c r="CU24" s="215"/>
      <c r="CV24" s="215"/>
      <c r="CW24" s="215"/>
      <c r="CX24" s="215"/>
      <c r="CY24" s="215"/>
      <c r="CZ24" s="215"/>
      <c r="DA24" s="215"/>
      <c r="DB24" s="215"/>
      <c r="DC24" s="215"/>
      <c r="DD24" s="215"/>
      <c r="DE24" s="215"/>
      <c r="DF24" s="215"/>
      <c r="DG24" s="215"/>
      <c r="DH24" s="215"/>
      <c r="DI24" s="215"/>
      <c r="DJ24" s="215"/>
      <c r="DK24" s="215"/>
      <c r="DL24" s="215"/>
      <c r="DM24" s="215"/>
      <c r="DN24" s="215"/>
      <c r="DO24" s="215"/>
      <c r="DP24" s="215"/>
      <c r="DQ24" s="215"/>
      <c r="DR24" s="215"/>
      <c r="DS24" s="215"/>
      <c r="DT24" s="215"/>
      <c r="DU24" s="215"/>
      <c r="DV24" s="215"/>
      <c r="DW24" s="215"/>
      <c r="DX24" s="215"/>
      <c r="DY24" s="215"/>
      <c r="DZ24" s="215"/>
      <c r="EA24" s="215"/>
      <c r="EB24" s="215"/>
      <c r="EC24" s="215"/>
      <c r="ED24" s="215"/>
      <c r="EE24" s="215"/>
      <c r="EF24" s="215"/>
      <c r="EG24" s="215"/>
      <c r="EH24" s="215"/>
      <c r="EI24" s="215"/>
      <c r="EJ24" s="215"/>
      <c r="EK24" s="215"/>
      <c r="EL24" s="215"/>
      <c r="EM24" s="215"/>
      <c r="EN24" s="215"/>
      <c r="EO24" s="215"/>
      <c r="EP24" s="215"/>
      <c r="EQ24" s="215"/>
      <c r="ER24" s="215"/>
      <c r="ES24" s="215"/>
      <c r="ET24" s="215"/>
      <c r="EU24" s="215"/>
      <c r="EV24" s="215"/>
      <c r="EW24" s="215"/>
      <c r="EX24" s="215"/>
      <c r="EY24" s="215"/>
      <c r="EZ24" s="215"/>
      <c r="FA24" s="215"/>
      <c r="FB24" s="215"/>
      <c r="FC24" s="215"/>
      <c r="FD24" s="215"/>
      <c r="FE24" s="215"/>
      <c r="FF24" s="215"/>
      <c r="FG24" s="215"/>
      <c r="FH24" s="215"/>
      <c r="FI24" s="215"/>
      <c r="FJ24" s="215"/>
      <c r="FK24" s="215"/>
      <c r="FL24" s="215"/>
      <c r="FM24" s="215"/>
      <c r="FN24" s="215"/>
      <c r="FO24" s="215"/>
      <c r="FP24" s="215"/>
      <c r="FQ24" s="215"/>
      <c r="FR24" s="215"/>
    </row>
    <row r="25" spans="1:174" s="219" customFormat="1" ht="20.25">
      <c r="A25" s="215"/>
      <c r="B25" s="215"/>
      <c r="C25" s="220"/>
      <c r="D25" s="289" t="s">
        <v>162</v>
      </c>
      <c r="E25" s="221"/>
      <c r="F25" s="221"/>
      <c r="G25" s="221"/>
      <c r="H25" s="221"/>
      <c r="I25" s="221"/>
      <c r="J25" s="221"/>
      <c r="K25" s="221"/>
      <c r="L25" s="221"/>
      <c r="M25" s="222"/>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c r="DR25" s="215"/>
      <c r="DS25" s="215"/>
      <c r="DT25" s="215"/>
      <c r="DU25" s="215"/>
      <c r="DV25" s="215"/>
      <c r="DW25" s="215"/>
      <c r="DX25" s="215"/>
      <c r="DY25" s="215"/>
      <c r="DZ25" s="215"/>
      <c r="EA25" s="215"/>
      <c r="EB25" s="215"/>
      <c r="EC25" s="215"/>
      <c r="ED25" s="215"/>
      <c r="EE25" s="215"/>
      <c r="EF25" s="215"/>
      <c r="EG25" s="215"/>
      <c r="EH25" s="215"/>
      <c r="EI25" s="215"/>
      <c r="EJ25" s="215"/>
      <c r="EK25" s="215"/>
      <c r="EL25" s="215"/>
      <c r="EM25" s="215"/>
      <c r="EN25" s="215"/>
      <c r="EO25" s="215"/>
      <c r="EP25" s="215"/>
      <c r="EQ25" s="215"/>
      <c r="ER25" s="215"/>
      <c r="ES25" s="215"/>
      <c r="ET25" s="215"/>
      <c r="EU25" s="215"/>
      <c r="EV25" s="215"/>
      <c r="EW25" s="215"/>
      <c r="EX25" s="215"/>
      <c r="EY25" s="215"/>
      <c r="EZ25" s="215"/>
      <c r="FA25" s="215"/>
      <c r="FB25" s="215"/>
      <c r="FC25" s="215"/>
      <c r="FD25" s="215"/>
      <c r="FE25" s="215"/>
      <c r="FF25" s="215"/>
      <c r="FG25" s="215"/>
      <c r="FH25" s="215"/>
      <c r="FI25" s="215"/>
      <c r="FJ25" s="215"/>
      <c r="FK25" s="215"/>
      <c r="FL25" s="215"/>
      <c r="FM25" s="215"/>
      <c r="FN25" s="215"/>
      <c r="FO25" s="215"/>
      <c r="FP25" s="215"/>
      <c r="FQ25" s="215"/>
      <c r="FR25" s="215"/>
    </row>
    <row r="26" spans="1:174" s="219" customFormat="1" ht="13.5" thickBot="1">
      <c r="A26" s="215"/>
      <c r="B26" s="215"/>
      <c r="C26" s="220"/>
      <c r="D26" s="221"/>
      <c r="E26" s="221"/>
      <c r="F26" s="221"/>
      <c r="G26" s="221"/>
      <c r="H26" s="221"/>
      <c r="I26" s="221"/>
      <c r="J26" s="221"/>
      <c r="K26" s="221"/>
      <c r="L26" s="221"/>
      <c r="M26" s="222"/>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215"/>
      <c r="CQ26" s="215"/>
      <c r="CR26" s="215"/>
      <c r="CS26" s="215"/>
      <c r="CT26" s="215"/>
      <c r="CU26" s="215"/>
      <c r="CV26" s="215"/>
      <c r="CW26" s="215"/>
      <c r="CX26" s="215"/>
      <c r="CY26" s="215"/>
      <c r="CZ26" s="215"/>
      <c r="DA26" s="215"/>
      <c r="DB26" s="215"/>
      <c r="DC26" s="215"/>
      <c r="DD26" s="215"/>
      <c r="DE26" s="215"/>
      <c r="DF26" s="215"/>
      <c r="DG26" s="215"/>
      <c r="DH26" s="215"/>
      <c r="DI26" s="215"/>
      <c r="DJ26" s="215"/>
      <c r="DK26" s="215"/>
      <c r="DL26" s="215"/>
      <c r="DM26" s="215"/>
      <c r="DN26" s="215"/>
      <c r="DO26" s="215"/>
      <c r="DP26" s="215"/>
      <c r="DQ26" s="215"/>
      <c r="DR26" s="215"/>
      <c r="DS26" s="215"/>
      <c r="DT26" s="215"/>
      <c r="DU26" s="215"/>
      <c r="DV26" s="215"/>
      <c r="DW26" s="215"/>
      <c r="DX26" s="215"/>
      <c r="DY26" s="215"/>
      <c r="DZ26" s="215"/>
      <c r="EA26" s="215"/>
      <c r="EB26" s="215"/>
      <c r="EC26" s="215"/>
      <c r="ED26" s="215"/>
      <c r="EE26" s="215"/>
      <c r="EF26" s="215"/>
      <c r="EG26" s="215"/>
      <c r="EH26" s="215"/>
      <c r="EI26" s="215"/>
      <c r="EJ26" s="215"/>
      <c r="EK26" s="215"/>
      <c r="EL26" s="215"/>
      <c r="EM26" s="215"/>
      <c r="EN26" s="215"/>
      <c r="EO26" s="215"/>
      <c r="EP26" s="215"/>
      <c r="EQ26" s="215"/>
      <c r="ER26" s="215"/>
      <c r="ES26" s="215"/>
      <c r="ET26" s="215"/>
      <c r="EU26" s="215"/>
      <c r="EV26" s="215"/>
      <c r="EW26" s="215"/>
      <c r="EX26" s="215"/>
      <c r="EY26" s="215"/>
      <c r="EZ26" s="215"/>
      <c r="FA26" s="215"/>
      <c r="FB26" s="215"/>
      <c r="FC26" s="215"/>
      <c r="FD26" s="215"/>
      <c r="FE26" s="215"/>
      <c r="FF26" s="215"/>
      <c r="FG26" s="215"/>
      <c r="FH26" s="215"/>
      <c r="FI26" s="215"/>
      <c r="FJ26" s="215"/>
      <c r="FK26" s="215"/>
      <c r="FL26" s="215"/>
      <c r="FM26" s="215"/>
      <c r="FN26" s="215"/>
      <c r="FO26" s="215"/>
      <c r="FP26" s="215"/>
      <c r="FQ26" s="215"/>
      <c r="FR26" s="215"/>
    </row>
    <row r="27" spans="1:174" s="219" customFormat="1" ht="15">
      <c r="A27" s="215"/>
      <c r="B27" s="215"/>
      <c r="C27" s="220"/>
      <c r="D27" s="226"/>
      <c r="E27" s="227"/>
      <c r="F27" s="314"/>
      <c r="G27" s="226"/>
      <c r="H27" s="228"/>
      <c r="I27" s="227"/>
      <c r="J27" s="226"/>
      <c r="K27" s="228"/>
      <c r="L27" s="227"/>
      <c r="M27" s="222"/>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c r="DM27" s="215"/>
      <c r="DN27" s="215"/>
      <c r="DO27" s="215"/>
      <c r="DP27" s="215"/>
      <c r="DQ27" s="215"/>
      <c r="DR27" s="215"/>
      <c r="DS27" s="215"/>
      <c r="DT27" s="215"/>
      <c r="DU27" s="215"/>
      <c r="DV27" s="215"/>
      <c r="DW27" s="215"/>
      <c r="DX27" s="215"/>
      <c r="DY27" s="215"/>
      <c r="DZ27" s="215"/>
      <c r="EA27" s="215"/>
      <c r="EB27" s="215"/>
      <c r="EC27" s="215"/>
      <c r="ED27" s="215"/>
      <c r="EE27" s="215"/>
      <c r="EF27" s="215"/>
      <c r="EG27" s="215"/>
      <c r="EH27" s="215"/>
      <c r="EI27" s="215"/>
      <c r="EJ27" s="215"/>
      <c r="EK27" s="215"/>
      <c r="EL27" s="215"/>
      <c r="EM27" s="215"/>
      <c r="EN27" s="215"/>
      <c r="EO27" s="215"/>
      <c r="EP27" s="215"/>
      <c r="EQ27" s="215"/>
      <c r="ER27" s="215"/>
      <c r="ES27" s="215"/>
      <c r="ET27" s="215"/>
      <c r="EU27" s="215"/>
      <c r="EV27" s="215"/>
      <c r="EW27" s="215"/>
      <c r="EX27" s="215"/>
      <c r="EY27" s="215"/>
      <c r="EZ27" s="215"/>
      <c r="FA27" s="215"/>
      <c r="FB27" s="215"/>
      <c r="FC27" s="215"/>
      <c r="FD27" s="215"/>
      <c r="FE27" s="215"/>
      <c r="FF27" s="215"/>
      <c r="FG27" s="215"/>
      <c r="FH27" s="215"/>
      <c r="FI27" s="215"/>
      <c r="FJ27" s="215"/>
      <c r="FK27" s="215"/>
      <c r="FL27" s="215"/>
      <c r="FM27" s="215"/>
      <c r="FN27" s="215"/>
      <c r="FO27" s="215"/>
      <c r="FP27" s="215"/>
      <c r="FQ27" s="215"/>
      <c r="FR27" s="215"/>
    </row>
    <row r="28" spans="1:174" s="219" customFormat="1" ht="20.25">
      <c r="A28" s="215"/>
      <c r="B28" s="215"/>
      <c r="C28" s="220"/>
      <c r="D28" s="389" t="s">
        <v>37</v>
      </c>
      <c r="E28" s="390"/>
      <c r="F28" s="319" t="s">
        <v>220</v>
      </c>
      <c r="G28" s="389" t="s">
        <v>93</v>
      </c>
      <c r="H28" s="393"/>
      <c r="I28" s="390"/>
      <c r="J28" s="389" t="s">
        <v>73</v>
      </c>
      <c r="K28" s="393"/>
      <c r="L28" s="390"/>
      <c r="M28" s="222"/>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15"/>
      <c r="CV28" s="215"/>
      <c r="CW28" s="215"/>
      <c r="CX28" s="215"/>
      <c r="CY28" s="215"/>
      <c r="CZ28" s="215"/>
      <c r="DA28" s="215"/>
      <c r="DB28" s="215"/>
      <c r="DC28" s="215"/>
      <c r="DD28" s="215"/>
      <c r="DE28" s="215"/>
      <c r="DF28" s="215"/>
      <c r="DG28" s="215"/>
      <c r="DH28" s="215"/>
      <c r="DI28" s="215"/>
      <c r="DJ28" s="215"/>
      <c r="DK28" s="215"/>
      <c r="DL28" s="215"/>
      <c r="DM28" s="215"/>
      <c r="DN28" s="215"/>
      <c r="DO28" s="215"/>
      <c r="DP28" s="215"/>
      <c r="DQ28" s="215"/>
      <c r="DR28" s="215"/>
      <c r="DS28" s="215"/>
      <c r="DT28" s="215"/>
      <c r="DU28" s="215"/>
      <c r="DV28" s="215"/>
      <c r="DW28" s="215"/>
      <c r="DX28" s="215"/>
      <c r="DY28" s="215"/>
      <c r="DZ28" s="215"/>
      <c r="EA28" s="215"/>
      <c r="EB28" s="215"/>
      <c r="EC28" s="215"/>
      <c r="ED28" s="215"/>
      <c r="EE28" s="215"/>
      <c r="EF28" s="215"/>
      <c r="EG28" s="215"/>
      <c r="EH28" s="215"/>
      <c r="EI28" s="215"/>
      <c r="EJ28" s="215"/>
      <c r="EK28" s="215"/>
      <c r="EL28" s="215"/>
      <c r="EM28" s="215"/>
      <c r="EN28" s="215"/>
      <c r="EO28" s="215"/>
      <c r="EP28" s="215"/>
      <c r="EQ28" s="215"/>
      <c r="ER28" s="215"/>
      <c r="ES28" s="215"/>
      <c r="ET28" s="215"/>
      <c r="EU28" s="215"/>
      <c r="EV28" s="215"/>
      <c r="EW28" s="215"/>
      <c r="EX28" s="215"/>
      <c r="EY28" s="215"/>
      <c r="EZ28" s="215"/>
      <c r="FA28" s="215"/>
      <c r="FB28" s="215"/>
      <c r="FC28" s="215"/>
      <c r="FD28" s="215"/>
      <c r="FE28" s="215"/>
      <c r="FF28" s="215"/>
      <c r="FG28" s="215"/>
      <c r="FH28" s="215"/>
      <c r="FI28" s="215"/>
      <c r="FJ28" s="215"/>
      <c r="FK28" s="215"/>
      <c r="FL28" s="215"/>
      <c r="FM28" s="215"/>
      <c r="FN28" s="215"/>
      <c r="FO28" s="215"/>
      <c r="FP28" s="215"/>
      <c r="FQ28" s="215"/>
      <c r="FR28" s="215"/>
    </row>
    <row r="29" spans="1:174" s="219" customFormat="1" ht="15">
      <c r="A29" s="215"/>
      <c r="B29" s="215"/>
      <c r="C29" s="220"/>
      <c r="D29" s="229"/>
      <c r="E29" s="230"/>
      <c r="F29" s="315"/>
      <c r="G29" s="229"/>
      <c r="H29" s="224"/>
      <c r="I29" s="230"/>
      <c r="J29" s="229"/>
      <c r="K29" s="224"/>
      <c r="L29" s="230"/>
      <c r="M29" s="222"/>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215"/>
      <c r="BY29" s="215"/>
      <c r="BZ29" s="215"/>
      <c r="CA29" s="215"/>
      <c r="CB29" s="215"/>
      <c r="CC29" s="215"/>
      <c r="CD29" s="215"/>
      <c r="CE29" s="215"/>
      <c r="CF29" s="215"/>
      <c r="CG29" s="215"/>
      <c r="CH29" s="215"/>
      <c r="CI29" s="215"/>
      <c r="CJ29" s="215"/>
      <c r="CK29" s="215"/>
      <c r="CL29" s="215"/>
      <c r="CM29" s="215"/>
      <c r="CN29" s="215"/>
      <c r="CO29" s="215"/>
      <c r="CP29" s="215"/>
      <c r="CQ29" s="215"/>
      <c r="CR29" s="215"/>
      <c r="CS29" s="215"/>
      <c r="CT29" s="215"/>
      <c r="CU29" s="215"/>
      <c r="CV29" s="215"/>
      <c r="CW29" s="215"/>
      <c r="CX29" s="215"/>
      <c r="CY29" s="215"/>
      <c r="CZ29" s="215"/>
      <c r="DA29" s="215"/>
      <c r="DB29" s="215"/>
      <c r="DC29" s="215"/>
      <c r="DD29" s="215"/>
      <c r="DE29" s="215"/>
      <c r="DF29" s="215"/>
      <c r="DG29" s="215"/>
      <c r="DH29" s="215"/>
      <c r="DI29" s="215"/>
      <c r="DJ29" s="215"/>
      <c r="DK29" s="215"/>
      <c r="DL29" s="215"/>
      <c r="DM29" s="215"/>
      <c r="DN29" s="215"/>
      <c r="DO29" s="215"/>
      <c r="DP29" s="215"/>
      <c r="DQ29" s="215"/>
      <c r="DR29" s="215"/>
      <c r="DS29" s="215"/>
      <c r="DT29" s="215"/>
      <c r="DU29" s="215"/>
      <c r="DV29" s="215"/>
      <c r="DW29" s="215"/>
      <c r="DX29" s="215"/>
      <c r="DY29" s="215"/>
      <c r="DZ29" s="215"/>
      <c r="EA29" s="215"/>
      <c r="EB29" s="215"/>
      <c r="EC29" s="215"/>
      <c r="ED29" s="215"/>
      <c r="EE29" s="215"/>
      <c r="EF29" s="215"/>
      <c r="EG29" s="215"/>
      <c r="EH29" s="215"/>
      <c r="EI29" s="215"/>
      <c r="EJ29" s="215"/>
      <c r="EK29" s="215"/>
      <c r="EL29" s="215"/>
      <c r="EM29" s="215"/>
      <c r="EN29" s="215"/>
      <c r="EO29" s="215"/>
      <c r="EP29" s="215"/>
      <c r="EQ29" s="215"/>
      <c r="ER29" s="215"/>
      <c r="ES29" s="215"/>
      <c r="ET29" s="215"/>
      <c r="EU29" s="215"/>
      <c r="EV29" s="215"/>
      <c r="EW29" s="215"/>
      <c r="EX29" s="215"/>
      <c r="EY29" s="215"/>
      <c r="EZ29" s="215"/>
      <c r="FA29" s="215"/>
      <c r="FB29" s="215"/>
      <c r="FC29" s="215"/>
      <c r="FD29" s="215"/>
      <c r="FE29" s="215"/>
      <c r="FF29" s="215"/>
      <c r="FG29" s="215"/>
      <c r="FH29" s="215"/>
      <c r="FI29" s="215"/>
      <c r="FJ29" s="215"/>
      <c r="FK29" s="215"/>
      <c r="FL29" s="215"/>
      <c r="FM29" s="215"/>
      <c r="FN29" s="215"/>
      <c r="FO29" s="215"/>
      <c r="FP29" s="215"/>
      <c r="FQ29" s="215"/>
      <c r="FR29" s="215"/>
    </row>
    <row r="30" spans="1:174" s="219" customFormat="1" ht="23.25">
      <c r="A30" s="215"/>
      <c r="B30" s="215"/>
      <c r="C30" s="220"/>
      <c r="D30" s="391" t="s">
        <v>161</v>
      </c>
      <c r="E30" s="392"/>
      <c r="F30" s="323">
        <f>(+G30/($G$20/1000))</f>
        <v>83.20681253755771</v>
      </c>
      <c r="G30" s="394">
        <f>+PmtCalcs!C15</f>
        <v>832.0681253755771</v>
      </c>
      <c r="H30" s="395"/>
      <c r="I30" s="396"/>
      <c r="J30" s="385" t="s">
        <v>219</v>
      </c>
      <c r="K30" s="386"/>
      <c r="L30" s="387"/>
      <c r="M30" s="222"/>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215"/>
      <c r="BX30" s="215"/>
      <c r="BY30" s="215"/>
      <c r="BZ30" s="215"/>
      <c r="CA30" s="215"/>
      <c r="CB30" s="215"/>
      <c r="CC30" s="215"/>
      <c r="CD30" s="215"/>
      <c r="CE30" s="215"/>
      <c r="CF30" s="215"/>
      <c r="CG30" s="215"/>
      <c r="CH30" s="215"/>
      <c r="CI30" s="215"/>
      <c r="CJ30" s="215"/>
      <c r="CK30" s="215"/>
      <c r="CL30" s="215"/>
      <c r="CM30" s="215"/>
      <c r="CN30" s="215"/>
      <c r="CO30" s="215"/>
      <c r="CP30" s="215"/>
      <c r="CQ30" s="215"/>
      <c r="CR30" s="215"/>
      <c r="CS30" s="215"/>
      <c r="CT30" s="215"/>
      <c r="CU30" s="215"/>
      <c r="CV30" s="215"/>
      <c r="CW30" s="215"/>
      <c r="CX30" s="215"/>
      <c r="CY30" s="215"/>
      <c r="CZ30" s="215"/>
      <c r="DA30" s="215"/>
      <c r="DB30" s="215"/>
      <c r="DC30" s="215"/>
      <c r="DD30" s="215"/>
      <c r="DE30" s="215"/>
      <c r="DF30" s="215"/>
      <c r="DG30" s="215"/>
      <c r="DH30" s="215"/>
      <c r="DI30" s="215"/>
      <c r="DJ30" s="215"/>
      <c r="DK30" s="215"/>
      <c r="DL30" s="215"/>
      <c r="DM30" s="215"/>
      <c r="DN30" s="215"/>
      <c r="DO30" s="215"/>
      <c r="DP30" s="215"/>
      <c r="DQ30" s="215"/>
      <c r="DR30" s="215"/>
      <c r="DS30" s="215"/>
      <c r="DT30" s="215"/>
      <c r="DU30" s="215"/>
      <c r="DV30" s="215"/>
      <c r="DW30" s="215"/>
      <c r="DX30" s="215"/>
      <c r="DY30" s="215"/>
      <c r="DZ30" s="215"/>
      <c r="EA30" s="215"/>
      <c r="EB30" s="215"/>
      <c r="EC30" s="215"/>
      <c r="ED30" s="215"/>
      <c r="EE30" s="215"/>
      <c r="EF30" s="215"/>
      <c r="EG30" s="215"/>
      <c r="EH30" s="215"/>
      <c r="EI30" s="215"/>
      <c r="EJ30" s="215"/>
      <c r="EK30" s="215"/>
      <c r="EL30" s="215"/>
      <c r="EM30" s="215"/>
      <c r="EN30" s="215"/>
      <c r="EO30" s="215"/>
      <c r="EP30" s="215"/>
      <c r="EQ30" s="215"/>
      <c r="ER30" s="215"/>
      <c r="ES30" s="215"/>
      <c r="ET30" s="215"/>
      <c r="EU30" s="215"/>
      <c r="EV30" s="215"/>
      <c r="EW30" s="215"/>
      <c r="EX30" s="215"/>
      <c r="EY30" s="215"/>
      <c r="EZ30" s="215"/>
      <c r="FA30" s="215"/>
      <c r="FB30" s="215"/>
      <c r="FC30" s="215"/>
      <c r="FD30" s="215"/>
      <c r="FE30" s="215"/>
      <c r="FF30" s="215"/>
      <c r="FG30" s="215"/>
      <c r="FH30" s="215"/>
      <c r="FI30" s="215"/>
      <c r="FJ30" s="215"/>
      <c r="FK30" s="215"/>
      <c r="FL30" s="215"/>
      <c r="FM30" s="215"/>
      <c r="FN30" s="215"/>
      <c r="FO30" s="215"/>
      <c r="FP30" s="215"/>
      <c r="FQ30" s="215"/>
      <c r="FR30" s="215"/>
    </row>
    <row r="31" spans="1:174" s="219" customFormat="1" ht="23.25">
      <c r="A31" s="215"/>
      <c r="B31" s="215"/>
      <c r="C31" s="220"/>
      <c r="D31" s="391" t="s">
        <v>96</v>
      </c>
      <c r="E31" s="392"/>
      <c r="F31" s="323">
        <f>(+G31/($G$20/1000))</f>
        <v>44.56808381476161</v>
      </c>
      <c r="G31" s="394">
        <f>+PmtCalcs!E15</f>
        <v>445.6808381476161</v>
      </c>
      <c r="H31" s="395"/>
      <c r="I31" s="396"/>
      <c r="J31" s="385" t="s">
        <v>100</v>
      </c>
      <c r="K31" s="386"/>
      <c r="L31" s="387"/>
      <c r="M31" s="222"/>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5"/>
      <c r="BV31" s="215"/>
      <c r="BW31" s="215"/>
      <c r="BX31" s="215"/>
      <c r="BY31" s="215"/>
      <c r="BZ31" s="215"/>
      <c r="CA31" s="215"/>
      <c r="CB31" s="215"/>
      <c r="CC31" s="215"/>
      <c r="CD31" s="215"/>
      <c r="CE31" s="215"/>
      <c r="CF31" s="215"/>
      <c r="CG31" s="215"/>
      <c r="CH31" s="215"/>
      <c r="CI31" s="215"/>
      <c r="CJ31" s="215"/>
      <c r="CK31" s="215"/>
      <c r="CL31" s="215"/>
      <c r="CM31" s="215"/>
      <c r="CN31" s="215"/>
      <c r="CO31" s="215"/>
      <c r="CP31" s="215"/>
      <c r="CQ31" s="215"/>
      <c r="CR31" s="215"/>
      <c r="CS31" s="215"/>
      <c r="CT31" s="215"/>
      <c r="CU31" s="215"/>
      <c r="CV31" s="215"/>
      <c r="CW31" s="215"/>
      <c r="CX31" s="215"/>
      <c r="CY31" s="215"/>
      <c r="CZ31" s="215"/>
      <c r="DA31" s="215"/>
      <c r="DB31" s="215"/>
      <c r="DC31" s="215"/>
      <c r="DD31" s="215"/>
      <c r="DE31" s="215"/>
      <c r="DF31" s="215"/>
      <c r="DG31" s="215"/>
      <c r="DH31" s="215"/>
      <c r="DI31" s="215"/>
      <c r="DJ31" s="215"/>
      <c r="DK31" s="215"/>
      <c r="DL31" s="215"/>
      <c r="DM31" s="215"/>
      <c r="DN31" s="215"/>
      <c r="DO31" s="215"/>
      <c r="DP31" s="215"/>
      <c r="DQ31" s="215"/>
      <c r="DR31" s="215"/>
      <c r="DS31" s="215"/>
      <c r="DT31" s="215"/>
      <c r="DU31" s="215"/>
      <c r="DV31" s="215"/>
      <c r="DW31" s="215"/>
      <c r="DX31" s="215"/>
      <c r="DY31" s="215"/>
      <c r="DZ31" s="215"/>
      <c r="EA31" s="215"/>
      <c r="EB31" s="215"/>
      <c r="EC31" s="215"/>
      <c r="ED31" s="215"/>
      <c r="EE31" s="215"/>
      <c r="EF31" s="215"/>
      <c r="EG31" s="215"/>
      <c r="EH31" s="215"/>
      <c r="EI31" s="215"/>
      <c r="EJ31" s="215"/>
      <c r="EK31" s="215"/>
      <c r="EL31" s="215"/>
      <c r="EM31" s="215"/>
      <c r="EN31" s="215"/>
      <c r="EO31" s="215"/>
      <c r="EP31" s="215"/>
      <c r="EQ31" s="215"/>
      <c r="ER31" s="215"/>
      <c r="ES31" s="215"/>
      <c r="ET31" s="215"/>
      <c r="EU31" s="215"/>
      <c r="EV31" s="215"/>
      <c r="EW31" s="215"/>
      <c r="EX31" s="215"/>
      <c r="EY31" s="215"/>
      <c r="EZ31" s="215"/>
      <c r="FA31" s="215"/>
      <c r="FB31" s="215"/>
      <c r="FC31" s="215"/>
      <c r="FD31" s="215"/>
      <c r="FE31" s="215"/>
      <c r="FF31" s="215"/>
      <c r="FG31" s="215"/>
      <c r="FH31" s="215"/>
      <c r="FI31" s="215"/>
      <c r="FJ31" s="215"/>
      <c r="FK31" s="215"/>
      <c r="FL31" s="215"/>
      <c r="FM31" s="215"/>
      <c r="FN31" s="215"/>
      <c r="FO31" s="215"/>
      <c r="FP31" s="215"/>
      <c r="FQ31" s="215"/>
      <c r="FR31" s="215"/>
    </row>
    <row r="32" spans="1:174" s="219" customFormat="1" ht="23.25">
      <c r="A32" s="215"/>
      <c r="B32" s="215"/>
      <c r="C32" s="220"/>
      <c r="D32" s="391" t="s">
        <v>97</v>
      </c>
      <c r="E32" s="392"/>
      <c r="F32" s="323">
        <f>(+G32/($G$20/1000))</f>
        <v>31.92547428209975</v>
      </c>
      <c r="G32" s="394">
        <f>PmtCalcs!$H15</f>
        <v>319.2547428209975</v>
      </c>
      <c r="H32" s="395"/>
      <c r="I32" s="396"/>
      <c r="J32" s="385" t="s">
        <v>94</v>
      </c>
      <c r="K32" s="386"/>
      <c r="L32" s="387"/>
      <c r="M32" s="222"/>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S32" s="215"/>
      <c r="BT32" s="215"/>
      <c r="BU32" s="215"/>
      <c r="BV32" s="215"/>
      <c r="BW32" s="215"/>
      <c r="BX32" s="215"/>
      <c r="BY32" s="215"/>
      <c r="BZ32" s="215"/>
      <c r="CA32" s="215"/>
      <c r="CB32" s="215"/>
      <c r="CC32" s="215"/>
      <c r="CD32" s="215"/>
      <c r="CE32" s="215"/>
      <c r="CF32" s="215"/>
      <c r="CG32" s="215"/>
      <c r="CH32" s="215"/>
      <c r="CI32" s="215"/>
      <c r="CJ32" s="215"/>
      <c r="CK32" s="215"/>
      <c r="CL32" s="215"/>
      <c r="CM32" s="215"/>
      <c r="CN32" s="215"/>
      <c r="CO32" s="215"/>
      <c r="CP32" s="215"/>
      <c r="CQ32" s="215"/>
      <c r="CR32" s="215"/>
      <c r="CS32" s="215"/>
      <c r="CT32" s="215"/>
      <c r="CU32" s="215"/>
      <c r="CV32" s="215"/>
      <c r="CW32" s="215"/>
      <c r="CX32" s="215"/>
      <c r="CY32" s="215"/>
      <c r="CZ32" s="215"/>
      <c r="DA32" s="215"/>
      <c r="DB32" s="215"/>
      <c r="DC32" s="215"/>
      <c r="DD32" s="215"/>
      <c r="DE32" s="215"/>
      <c r="DF32" s="215"/>
      <c r="DG32" s="215"/>
      <c r="DH32" s="215"/>
      <c r="DI32" s="215"/>
      <c r="DJ32" s="215"/>
      <c r="DK32" s="215"/>
      <c r="DL32" s="215"/>
      <c r="DM32" s="215"/>
      <c r="DN32" s="215"/>
      <c r="DO32" s="215"/>
      <c r="DP32" s="215"/>
      <c r="DQ32" s="215"/>
      <c r="DR32" s="215"/>
      <c r="DS32" s="215"/>
      <c r="DT32" s="215"/>
      <c r="DU32" s="215"/>
      <c r="DV32" s="215"/>
      <c r="DW32" s="215"/>
      <c r="DX32" s="215"/>
      <c r="DY32" s="215"/>
      <c r="DZ32" s="215"/>
      <c r="EA32" s="215"/>
      <c r="EB32" s="215"/>
      <c r="EC32" s="215"/>
      <c r="ED32" s="215"/>
      <c r="EE32" s="215"/>
      <c r="EF32" s="215"/>
      <c r="EG32" s="215"/>
      <c r="EH32" s="215"/>
      <c r="EI32" s="215"/>
      <c r="EJ32" s="215"/>
      <c r="EK32" s="215"/>
      <c r="EL32" s="215"/>
      <c r="EM32" s="215"/>
      <c r="EN32" s="215"/>
      <c r="EO32" s="215"/>
      <c r="EP32" s="215"/>
      <c r="EQ32" s="215"/>
      <c r="ER32" s="215"/>
      <c r="ES32" s="215"/>
      <c r="ET32" s="215"/>
      <c r="EU32" s="215"/>
      <c r="EV32" s="215"/>
      <c r="EW32" s="215"/>
      <c r="EX32" s="215"/>
      <c r="EY32" s="215"/>
      <c r="EZ32" s="215"/>
      <c r="FA32" s="215"/>
      <c r="FB32" s="215"/>
      <c r="FC32" s="215"/>
      <c r="FD32" s="215"/>
      <c r="FE32" s="215"/>
      <c r="FF32" s="215"/>
      <c r="FG32" s="215"/>
      <c r="FH32" s="215"/>
      <c r="FI32" s="215"/>
      <c r="FJ32" s="215"/>
      <c r="FK32" s="215"/>
      <c r="FL32" s="215"/>
      <c r="FM32" s="215"/>
      <c r="FN32" s="215"/>
      <c r="FO32" s="215"/>
      <c r="FP32" s="215"/>
      <c r="FQ32" s="215"/>
      <c r="FR32" s="215"/>
    </row>
    <row r="33" spans="1:174" s="214" customFormat="1" ht="23.25">
      <c r="A33" s="211"/>
      <c r="B33" s="211"/>
      <c r="C33" s="212"/>
      <c r="D33" s="391" t="s">
        <v>98</v>
      </c>
      <c r="E33" s="392"/>
      <c r="F33" s="323">
        <f>(+G33/($G$20/1000))</f>
        <v>25.717734935864666</v>
      </c>
      <c r="G33" s="399">
        <f>PmtCalcs!$J15</f>
        <v>257.17734935864667</v>
      </c>
      <c r="H33" s="400"/>
      <c r="I33" s="401"/>
      <c r="J33" s="385" t="s">
        <v>101</v>
      </c>
      <c r="K33" s="386"/>
      <c r="L33" s="387"/>
      <c r="M33" s="213"/>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c r="DV33" s="211"/>
      <c r="DW33" s="211"/>
      <c r="DX33" s="211"/>
      <c r="DY33" s="211"/>
      <c r="DZ33" s="211"/>
      <c r="EA33" s="211"/>
      <c r="EB33" s="211"/>
      <c r="EC33" s="211"/>
      <c r="ED33" s="211"/>
      <c r="EE33" s="211"/>
      <c r="EF33" s="211"/>
      <c r="EG33" s="211"/>
      <c r="EH33" s="211"/>
      <c r="EI33" s="211"/>
      <c r="EJ33" s="211"/>
      <c r="EK33" s="211"/>
      <c r="EL33" s="211"/>
      <c r="EM33" s="211"/>
      <c r="EN33" s="211"/>
      <c r="EO33" s="211"/>
      <c r="EP33" s="211"/>
      <c r="EQ33" s="211"/>
      <c r="ER33" s="211"/>
      <c r="ES33" s="211"/>
      <c r="ET33" s="211"/>
      <c r="EU33" s="211"/>
      <c r="EV33" s="211"/>
      <c r="EW33" s="211"/>
      <c r="EX33" s="211"/>
      <c r="EY33" s="211"/>
      <c r="EZ33" s="211"/>
      <c r="FA33" s="211"/>
      <c r="FB33" s="211"/>
      <c r="FC33" s="211"/>
      <c r="FD33" s="211"/>
      <c r="FE33" s="211"/>
      <c r="FF33" s="211"/>
      <c r="FG33" s="211"/>
      <c r="FH33" s="211"/>
      <c r="FI33" s="211"/>
      <c r="FJ33" s="211"/>
      <c r="FK33" s="211"/>
      <c r="FL33" s="211"/>
      <c r="FM33" s="211"/>
      <c r="FN33" s="211"/>
      <c r="FO33" s="211"/>
      <c r="FP33" s="211"/>
      <c r="FQ33" s="211"/>
      <c r="FR33" s="211"/>
    </row>
    <row r="34" spans="1:174" s="214" customFormat="1" ht="24" thickBot="1">
      <c r="A34" s="211"/>
      <c r="B34" s="211"/>
      <c r="C34" s="212"/>
      <c r="D34" s="397" t="s">
        <v>99</v>
      </c>
      <c r="E34" s="398"/>
      <c r="F34" s="324">
        <f>(+G34/($G$20/1000))</f>
        <v>21.984688702110525</v>
      </c>
      <c r="G34" s="402">
        <f>PmtCalcs!$L15</f>
        <v>219.84688702110523</v>
      </c>
      <c r="H34" s="403"/>
      <c r="I34" s="404"/>
      <c r="J34" s="405" t="s">
        <v>95</v>
      </c>
      <c r="K34" s="406"/>
      <c r="L34" s="407"/>
      <c r="M34" s="213"/>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1"/>
      <c r="DW34" s="211"/>
      <c r="DX34" s="211"/>
      <c r="DY34" s="211"/>
      <c r="DZ34" s="211"/>
      <c r="EA34" s="211"/>
      <c r="EB34" s="211"/>
      <c r="EC34" s="211"/>
      <c r="ED34" s="211"/>
      <c r="EE34" s="211"/>
      <c r="EF34" s="211"/>
      <c r="EG34" s="211"/>
      <c r="EH34" s="211"/>
      <c r="EI34" s="211"/>
      <c r="EJ34" s="211"/>
      <c r="EK34" s="211"/>
      <c r="EL34" s="211"/>
      <c r="EM34" s="211"/>
      <c r="EN34" s="211"/>
      <c r="EO34" s="211"/>
      <c r="EP34" s="211"/>
      <c r="EQ34" s="211"/>
      <c r="ER34" s="211"/>
      <c r="ES34" s="211"/>
      <c r="ET34" s="211"/>
      <c r="EU34" s="211"/>
      <c r="EV34" s="211"/>
      <c r="EW34" s="211"/>
      <c r="EX34" s="211"/>
      <c r="EY34" s="211"/>
      <c r="EZ34" s="211"/>
      <c r="FA34" s="211"/>
      <c r="FB34" s="211"/>
      <c r="FC34" s="211"/>
      <c r="FD34" s="211"/>
      <c r="FE34" s="211"/>
      <c r="FF34" s="211"/>
      <c r="FG34" s="211"/>
      <c r="FH34" s="211"/>
      <c r="FI34" s="211"/>
      <c r="FJ34" s="211"/>
      <c r="FK34" s="211"/>
      <c r="FL34" s="211"/>
      <c r="FM34" s="211"/>
      <c r="FN34" s="211"/>
      <c r="FO34" s="211"/>
      <c r="FP34" s="211"/>
      <c r="FQ34" s="211"/>
      <c r="FR34" s="211"/>
    </row>
    <row r="35" spans="1:174" s="214" customFormat="1" ht="15">
      <c r="A35" s="211"/>
      <c r="B35" s="211"/>
      <c r="C35" s="212"/>
      <c r="D35" s="210"/>
      <c r="E35" s="210"/>
      <c r="F35" s="210"/>
      <c r="G35" s="210"/>
      <c r="H35" s="210"/>
      <c r="I35" s="210"/>
      <c r="J35" s="210"/>
      <c r="K35" s="210"/>
      <c r="L35" s="210"/>
      <c r="M35" s="213"/>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1"/>
      <c r="CL35" s="211"/>
      <c r="CM35" s="211"/>
      <c r="CN35" s="211"/>
      <c r="CO35" s="211"/>
      <c r="CP35" s="211"/>
      <c r="CQ35" s="211"/>
      <c r="CR35" s="211"/>
      <c r="CS35" s="211"/>
      <c r="CT35" s="211"/>
      <c r="CU35" s="211"/>
      <c r="CV35" s="211"/>
      <c r="CW35" s="211"/>
      <c r="CX35" s="211"/>
      <c r="CY35" s="211"/>
      <c r="CZ35" s="211"/>
      <c r="DA35" s="211"/>
      <c r="DB35" s="211"/>
      <c r="DC35" s="211"/>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c r="EA35" s="211"/>
      <c r="EB35" s="211"/>
      <c r="EC35" s="211"/>
      <c r="ED35" s="211"/>
      <c r="EE35" s="211"/>
      <c r="EF35" s="211"/>
      <c r="EG35" s="211"/>
      <c r="EH35" s="211"/>
      <c r="EI35" s="211"/>
      <c r="EJ35" s="211"/>
      <c r="EK35" s="211"/>
      <c r="EL35" s="211"/>
      <c r="EM35" s="211"/>
      <c r="EN35" s="211"/>
      <c r="EO35" s="211"/>
      <c r="EP35" s="211"/>
      <c r="EQ35" s="211"/>
      <c r="ER35" s="211"/>
      <c r="ES35" s="211"/>
      <c r="ET35" s="211"/>
      <c r="EU35" s="211"/>
      <c r="EV35" s="211"/>
      <c r="EW35" s="211"/>
      <c r="EX35" s="211"/>
      <c r="EY35" s="211"/>
      <c r="EZ35" s="211"/>
      <c r="FA35" s="211"/>
      <c r="FB35" s="211"/>
      <c r="FC35" s="211"/>
      <c r="FD35" s="211"/>
      <c r="FE35" s="211"/>
      <c r="FF35" s="211"/>
      <c r="FG35" s="211"/>
      <c r="FH35" s="211"/>
      <c r="FI35" s="211"/>
      <c r="FJ35" s="211"/>
      <c r="FK35" s="211"/>
      <c r="FL35" s="211"/>
      <c r="FM35" s="211"/>
      <c r="FN35" s="211"/>
      <c r="FO35" s="211"/>
      <c r="FP35" s="211"/>
      <c r="FQ35" s="211"/>
      <c r="FR35" s="211"/>
    </row>
    <row r="36" spans="1:174" s="214" customFormat="1" ht="12.75">
      <c r="A36" s="211"/>
      <c r="B36" s="211"/>
      <c r="C36" s="212"/>
      <c r="D36"/>
      <c r="E36"/>
      <c r="F36"/>
      <c r="G36"/>
      <c r="H36"/>
      <c r="I36"/>
      <c r="J36"/>
      <c r="K36"/>
      <c r="L36"/>
      <c r="M36" s="213"/>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c r="CP36" s="211"/>
      <c r="CQ36" s="211"/>
      <c r="CR36" s="211"/>
      <c r="CS36" s="211"/>
      <c r="CT36" s="211"/>
      <c r="CU36" s="211"/>
      <c r="CV36" s="211"/>
      <c r="CW36" s="211"/>
      <c r="CX36" s="211"/>
      <c r="CY36" s="211"/>
      <c r="CZ36" s="211"/>
      <c r="DA36" s="211"/>
      <c r="DB36" s="211"/>
      <c r="DC36" s="211"/>
      <c r="DD36" s="211"/>
      <c r="DE36" s="211"/>
      <c r="DF36" s="211"/>
      <c r="DG36" s="211"/>
      <c r="DH36" s="211"/>
      <c r="DI36" s="211"/>
      <c r="DJ36" s="211"/>
      <c r="DK36" s="211"/>
      <c r="DL36" s="211"/>
      <c r="DM36" s="211"/>
      <c r="DN36" s="211"/>
      <c r="DO36" s="211"/>
      <c r="DP36" s="211"/>
      <c r="DQ36" s="211"/>
      <c r="DR36" s="211"/>
      <c r="DS36" s="211"/>
      <c r="DT36" s="211"/>
      <c r="DU36" s="211"/>
      <c r="DV36" s="211"/>
      <c r="DW36" s="211"/>
      <c r="DX36" s="211"/>
      <c r="DY36" s="211"/>
      <c r="DZ36" s="211"/>
      <c r="EA36" s="211"/>
      <c r="EB36" s="211"/>
      <c r="EC36" s="211"/>
      <c r="ED36" s="211"/>
      <c r="EE36" s="211"/>
      <c r="EF36" s="211"/>
      <c r="EG36" s="211"/>
      <c r="EH36" s="211"/>
      <c r="EI36" s="211"/>
      <c r="EJ36" s="211"/>
      <c r="EK36" s="211"/>
      <c r="EL36" s="211"/>
      <c r="EM36" s="211"/>
      <c r="EN36" s="211"/>
      <c r="EO36" s="211"/>
      <c r="EP36" s="211"/>
      <c r="EQ36" s="211"/>
      <c r="ER36" s="211"/>
      <c r="ES36" s="211"/>
      <c r="ET36" s="211"/>
      <c r="EU36" s="211"/>
      <c r="EV36" s="211"/>
      <c r="EW36" s="211"/>
      <c r="EX36" s="211"/>
      <c r="EY36" s="211"/>
      <c r="EZ36" s="211"/>
      <c r="FA36" s="211"/>
      <c r="FB36" s="211"/>
      <c r="FC36" s="211"/>
      <c r="FD36" s="211"/>
      <c r="FE36" s="211"/>
      <c r="FF36" s="211"/>
      <c r="FG36" s="211"/>
      <c r="FH36" s="211"/>
      <c r="FI36" s="211"/>
      <c r="FJ36" s="211"/>
      <c r="FK36" s="211"/>
      <c r="FL36" s="211"/>
      <c r="FM36" s="211"/>
      <c r="FN36" s="211"/>
      <c r="FO36" s="211"/>
      <c r="FP36" s="211"/>
      <c r="FQ36" s="211"/>
      <c r="FR36" s="211"/>
    </row>
    <row r="37" spans="3:13" ht="12.75">
      <c r="C37" s="44"/>
      <c r="D37" s="53"/>
      <c r="E37" s="53"/>
      <c r="F37" s="53"/>
      <c r="G37" s="53"/>
      <c r="H37" s="53"/>
      <c r="I37" s="53"/>
      <c r="J37" s="53"/>
      <c r="K37" s="53"/>
      <c r="L37" s="53"/>
      <c r="M37" s="45"/>
    </row>
    <row r="38" spans="3:13" ht="18">
      <c r="C38" s="44"/>
      <c r="D38" s="151" t="s">
        <v>163</v>
      </c>
      <c r="E38" s="53"/>
      <c r="F38" s="53"/>
      <c r="G38" s="53"/>
      <c r="H38" s="53"/>
      <c r="I38" s="53"/>
      <c r="J38" s="53"/>
      <c r="K38" s="53"/>
      <c r="L38" s="53"/>
      <c r="M38" s="45"/>
    </row>
    <row r="39" spans="1:174" s="303" customFormat="1" ht="23.25">
      <c r="A39" s="300"/>
      <c r="B39" s="300"/>
      <c r="C39" s="301"/>
      <c r="D39" s="316" t="s">
        <v>164</v>
      </c>
      <c r="E39" s="295"/>
      <c r="F39" s="295"/>
      <c r="G39" s="295"/>
      <c r="H39" s="295"/>
      <c r="I39" s="295"/>
      <c r="K39" s="317">
        <f>(+G20*0.1)</f>
        <v>1000</v>
      </c>
      <c r="M39" s="302"/>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0"/>
      <c r="BR39" s="300"/>
      <c r="BS39" s="300"/>
      <c r="BT39" s="300"/>
      <c r="BU39" s="300"/>
      <c r="BV39" s="300"/>
      <c r="BW39" s="300"/>
      <c r="BX39" s="300"/>
      <c r="BY39" s="300"/>
      <c r="BZ39" s="300"/>
      <c r="CA39" s="300"/>
      <c r="CB39" s="300"/>
      <c r="CC39" s="300"/>
      <c r="CD39" s="300"/>
      <c r="CE39" s="300"/>
      <c r="CF39" s="300"/>
      <c r="CG39" s="300"/>
      <c r="CH39" s="300"/>
      <c r="CI39" s="300"/>
      <c r="CJ39" s="300"/>
      <c r="CK39" s="300"/>
      <c r="CL39" s="300"/>
      <c r="CM39" s="300"/>
      <c r="CN39" s="300"/>
      <c r="CO39" s="300"/>
      <c r="CP39" s="300"/>
      <c r="CQ39" s="300"/>
      <c r="CR39" s="300"/>
      <c r="CS39" s="300"/>
      <c r="CT39" s="300"/>
      <c r="CU39" s="300"/>
      <c r="CV39" s="300"/>
      <c r="CW39" s="300"/>
      <c r="CX39" s="300"/>
      <c r="CY39" s="300"/>
      <c r="CZ39" s="300"/>
      <c r="DA39" s="300"/>
      <c r="DB39" s="300"/>
      <c r="DC39" s="300"/>
      <c r="DD39" s="300"/>
      <c r="DE39" s="300"/>
      <c r="DF39" s="300"/>
      <c r="DG39" s="300"/>
      <c r="DH39" s="300"/>
      <c r="DI39" s="300"/>
      <c r="DJ39" s="300"/>
      <c r="DK39" s="300"/>
      <c r="DL39" s="300"/>
      <c r="DM39" s="300"/>
      <c r="DN39" s="300"/>
      <c r="DO39" s="300"/>
      <c r="DP39" s="300"/>
      <c r="DQ39" s="300"/>
      <c r="DR39" s="300"/>
      <c r="DS39" s="300"/>
      <c r="DT39" s="300"/>
      <c r="DU39" s="300"/>
      <c r="DV39" s="300"/>
      <c r="DW39" s="300"/>
      <c r="DX39" s="300"/>
      <c r="DY39" s="300"/>
      <c r="DZ39" s="300"/>
      <c r="EA39" s="300"/>
      <c r="EB39" s="300"/>
      <c r="EC39" s="300"/>
      <c r="ED39" s="300"/>
      <c r="EE39" s="300"/>
      <c r="EF39" s="300"/>
      <c r="EG39" s="300"/>
      <c r="EH39" s="300"/>
      <c r="EI39" s="300"/>
      <c r="EJ39" s="300"/>
      <c r="EK39" s="300"/>
      <c r="EL39" s="300"/>
      <c r="EM39" s="300"/>
      <c r="EN39" s="300"/>
      <c r="EO39" s="300"/>
      <c r="EP39" s="300"/>
      <c r="EQ39" s="300"/>
      <c r="ER39" s="300"/>
      <c r="ES39" s="300"/>
      <c r="ET39" s="300"/>
      <c r="EU39" s="300"/>
      <c r="EV39" s="300"/>
      <c r="EW39" s="300"/>
      <c r="EX39" s="300"/>
      <c r="EY39" s="300"/>
      <c r="EZ39" s="300"/>
      <c r="FA39" s="300"/>
      <c r="FB39" s="300"/>
      <c r="FC39" s="300"/>
      <c r="FD39" s="300"/>
      <c r="FE39" s="300"/>
      <c r="FF39" s="300"/>
      <c r="FG39" s="300"/>
      <c r="FH39" s="300"/>
      <c r="FI39" s="300"/>
      <c r="FJ39" s="300"/>
      <c r="FK39" s="300"/>
      <c r="FL39" s="300"/>
      <c r="FM39" s="300"/>
      <c r="FN39" s="300"/>
      <c r="FO39" s="300"/>
      <c r="FP39" s="300"/>
      <c r="FQ39" s="300"/>
      <c r="FR39" s="300"/>
    </row>
    <row r="40" spans="1:174" s="303" customFormat="1" ht="21.75">
      <c r="A40" s="300"/>
      <c r="B40" s="300"/>
      <c r="C40" s="301"/>
      <c r="D40" s="316" t="s">
        <v>210</v>
      </c>
      <c r="E40" s="295"/>
      <c r="F40" s="295"/>
      <c r="G40" s="295"/>
      <c r="H40" s="295"/>
      <c r="I40" s="295"/>
      <c r="J40" s="295"/>
      <c r="M40" s="302"/>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c r="BW40" s="300"/>
      <c r="BX40" s="300"/>
      <c r="BY40" s="300"/>
      <c r="BZ40" s="300"/>
      <c r="CA40" s="300"/>
      <c r="CB40" s="300"/>
      <c r="CC40" s="300"/>
      <c r="CD40" s="300"/>
      <c r="CE40" s="300"/>
      <c r="CF40" s="300"/>
      <c r="CG40" s="300"/>
      <c r="CH40" s="300"/>
      <c r="CI40" s="300"/>
      <c r="CJ40" s="300"/>
      <c r="CK40" s="300"/>
      <c r="CL40" s="300"/>
      <c r="CM40" s="300"/>
      <c r="CN40" s="300"/>
      <c r="CO40" s="300"/>
      <c r="CP40" s="300"/>
      <c r="CQ40" s="300"/>
      <c r="CR40" s="300"/>
      <c r="CS40" s="300"/>
      <c r="CT40" s="300"/>
      <c r="CU40" s="300"/>
      <c r="CV40" s="300"/>
      <c r="CW40" s="300"/>
      <c r="CX40" s="300"/>
      <c r="CY40" s="300"/>
      <c r="CZ40" s="300"/>
      <c r="DA40" s="300"/>
      <c r="DB40" s="300"/>
      <c r="DC40" s="300"/>
      <c r="DD40" s="300"/>
      <c r="DE40" s="300"/>
      <c r="DF40" s="300"/>
      <c r="DG40" s="300"/>
      <c r="DH40" s="300"/>
      <c r="DI40" s="300"/>
      <c r="DJ40" s="300"/>
      <c r="DK40" s="300"/>
      <c r="DL40" s="300"/>
      <c r="DM40" s="300"/>
      <c r="DN40" s="300"/>
      <c r="DO40" s="300"/>
      <c r="DP40" s="300"/>
      <c r="DQ40" s="300"/>
      <c r="DR40" s="300"/>
      <c r="DS40" s="300"/>
      <c r="DT40" s="300"/>
      <c r="DU40" s="300"/>
      <c r="DV40" s="300"/>
      <c r="DW40" s="300"/>
      <c r="DX40" s="300"/>
      <c r="DY40" s="300"/>
      <c r="DZ40" s="300"/>
      <c r="EA40" s="300"/>
      <c r="EB40" s="300"/>
      <c r="EC40" s="300"/>
      <c r="ED40" s="300"/>
      <c r="EE40" s="300"/>
      <c r="EF40" s="300"/>
      <c r="EG40" s="300"/>
      <c r="EH40" s="300"/>
      <c r="EI40" s="300"/>
      <c r="EJ40" s="300"/>
      <c r="EK40" s="300"/>
      <c r="EL40" s="300"/>
      <c r="EM40" s="300"/>
      <c r="EN40" s="300"/>
      <c r="EO40" s="300"/>
      <c r="EP40" s="300"/>
      <c r="EQ40" s="300"/>
      <c r="ER40" s="300"/>
      <c r="ES40" s="300"/>
      <c r="ET40" s="300"/>
      <c r="EU40" s="300"/>
      <c r="EV40" s="300"/>
      <c r="EW40" s="300"/>
      <c r="EX40" s="300"/>
      <c r="EY40" s="300"/>
      <c r="EZ40" s="300"/>
      <c r="FA40" s="300"/>
      <c r="FB40" s="300"/>
      <c r="FC40" s="300"/>
      <c r="FD40" s="300"/>
      <c r="FE40" s="300"/>
      <c r="FF40" s="300"/>
      <c r="FG40" s="300"/>
      <c r="FH40" s="300"/>
      <c r="FI40" s="300"/>
      <c r="FJ40" s="300"/>
      <c r="FK40" s="300"/>
      <c r="FL40" s="300"/>
      <c r="FM40" s="300"/>
      <c r="FN40" s="300"/>
      <c r="FO40" s="300"/>
      <c r="FP40" s="300"/>
      <c r="FQ40" s="300"/>
      <c r="FR40" s="300"/>
    </row>
    <row r="41" spans="1:174" s="303" customFormat="1" ht="23.25">
      <c r="A41" s="300"/>
      <c r="B41" s="300"/>
      <c r="C41" s="301"/>
      <c r="D41" s="316" t="s">
        <v>211</v>
      </c>
      <c r="E41" s="295"/>
      <c r="F41" s="295"/>
      <c r="G41" s="295"/>
      <c r="H41" s="318">
        <f>+G32</f>
        <v>319.2547428209975</v>
      </c>
      <c r="I41" s="316" t="s">
        <v>213</v>
      </c>
      <c r="J41" s="295"/>
      <c r="L41" s="304"/>
      <c r="M41" s="302"/>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c r="BT41" s="300"/>
      <c r="BU41" s="300"/>
      <c r="BV41" s="300"/>
      <c r="BW41" s="300"/>
      <c r="BX41" s="300"/>
      <c r="BY41" s="300"/>
      <c r="BZ41" s="300"/>
      <c r="CA41" s="300"/>
      <c r="CB41" s="300"/>
      <c r="CC41" s="300"/>
      <c r="CD41" s="300"/>
      <c r="CE41" s="300"/>
      <c r="CF41" s="300"/>
      <c r="CG41" s="300"/>
      <c r="CH41" s="300"/>
      <c r="CI41" s="300"/>
      <c r="CJ41" s="300"/>
      <c r="CK41" s="300"/>
      <c r="CL41" s="300"/>
      <c r="CM41" s="300"/>
      <c r="CN41" s="300"/>
      <c r="CO41" s="300"/>
      <c r="CP41" s="300"/>
      <c r="CQ41" s="300"/>
      <c r="CR41" s="300"/>
      <c r="CS41" s="300"/>
      <c r="CT41" s="300"/>
      <c r="CU41" s="300"/>
      <c r="CV41" s="300"/>
      <c r="CW41" s="300"/>
      <c r="CX41" s="300"/>
      <c r="CY41" s="300"/>
      <c r="CZ41" s="300"/>
      <c r="DA41" s="300"/>
      <c r="DB41" s="300"/>
      <c r="DC41" s="300"/>
      <c r="DD41" s="300"/>
      <c r="DE41" s="300"/>
      <c r="DF41" s="300"/>
      <c r="DG41" s="300"/>
      <c r="DH41" s="300"/>
      <c r="DI41" s="300"/>
      <c r="DJ41" s="300"/>
      <c r="DK41" s="300"/>
      <c r="DL41" s="300"/>
      <c r="DM41" s="300"/>
      <c r="DN41" s="300"/>
      <c r="DO41" s="300"/>
      <c r="DP41" s="300"/>
      <c r="DQ41" s="300"/>
      <c r="DR41" s="300"/>
      <c r="DS41" s="300"/>
      <c r="DT41" s="300"/>
      <c r="DU41" s="300"/>
      <c r="DV41" s="300"/>
      <c r="DW41" s="300"/>
      <c r="DX41" s="300"/>
      <c r="DY41" s="300"/>
      <c r="DZ41" s="300"/>
      <c r="EA41" s="300"/>
      <c r="EB41" s="300"/>
      <c r="EC41" s="300"/>
      <c r="ED41" s="300"/>
      <c r="EE41" s="300"/>
      <c r="EF41" s="300"/>
      <c r="EG41" s="300"/>
      <c r="EH41" s="300"/>
      <c r="EI41" s="300"/>
      <c r="EJ41" s="300"/>
      <c r="EK41" s="300"/>
      <c r="EL41" s="300"/>
      <c r="EM41" s="300"/>
      <c r="EN41" s="300"/>
      <c r="EO41" s="300"/>
      <c r="EP41" s="300"/>
      <c r="EQ41" s="300"/>
      <c r="ER41" s="300"/>
      <c r="ES41" s="300"/>
      <c r="ET41" s="300"/>
      <c r="EU41" s="300"/>
      <c r="EV41" s="300"/>
      <c r="EW41" s="300"/>
      <c r="EX41" s="300"/>
      <c r="EY41" s="300"/>
      <c r="EZ41" s="300"/>
      <c r="FA41" s="300"/>
      <c r="FB41" s="300"/>
      <c r="FC41" s="300"/>
      <c r="FD41" s="300"/>
      <c r="FE41" s="300"/>
      <c r="FF41" s="300"/>
      <c r="FG41" s="300"/>
      <c r="FH41" s="300"/>
      <c r="FI41" s="300"/>
      <c r="FJ41" s="300"/>
      <c r="FK41" s="300"/>
      <c r="FL41" s="300"/>
      <c r="FM41" s="300"/>
      <c r="FN41" s="300"/>
      <c r="FO41" s="300"/>
      <c r="FP41" s="300"/>
      <c r="FQ41" s="300"/>
      <c r="FR41" s="300"/>
    </row>
    <row r="42" spans="1:174" s="303" customFormat="1" ht="21.75">
      <c r="A42" s="300"/>
      <c r="B42" s="300"/>
      <c r="C42" s="301"/>
      <c r="D42" s="316" t="s">
        <v>212</v>
      </c>
      <c r="E42" s="295"/>
      <c r="F42" s="295"/>
      <c r="G42" s="295"/>
      <c r="H42" s="295"/>
      <c r="I42" s="295"/>
      <c r="J42" s="295"/>
      <c r="K42" s="295"/>
      <c r="L42" s="295"/>
      <c r="M42" s="302"/>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0"/>
      <c r="BM42" s="300"/>
      <c r="BN42" s="300"/>
      <c r="BO42" s="300"/>
      <c r="BP42" s="300"/>
      <c r="BQ42" s="300"/>
      <c r="BR42" s="300"/>
      <c r="BS42" s="300"/>
      <c r="BT42" s="300"/>
      <c r="BU42" s="300"/>
      <c r="BV42" s="300"/>
      <c r="BW42" s="300"/>
      <c r="BX42" s="300"/>
      <c r="BY42" s="300"/>
      <c r="BZ42" s="300"/>
      <c r="CA42" s="300"/>
      <c r="CB42" s="300"/>
      <c r="CC42" s="300"/>
      <c r="CD42" s="300"/>
      <c r="CE42" s="300"/>
      <c r="CF42" s="300"/>
      <c r="CG42" s="300"/>
      <c r="CH42" s="300"/>
      <c r="CI42" s="300"/>
      <c r="CJ42" s="300"/>
      <c r="CK42" s="300"/>
      <c r="CL42" s="300"/>
      <c r="CM42" s="300"/>
      <c r="CN42" s="300"/>
      <c r="CO42" s="300"/>
      <c r="CP42" s="300"/>
      <c r="CQ42" s="300"/>
      <c r="CR42" s="300"/>
      <c r="CS42" s="300"/>
      <c r="CT42" s="300"/>
      <c r="CU42" s="300"/>
      <c r="CV42" s="300"/>
      <c r="CW42" s="300"/>
      <c r="CX42" s="300"/>
      <c r="CY42" s="300"/>
      <c r="CZ42" s="300"/>
      <c r="DA42" s="300"/>
      <c r="DB42" s="300"/>
      <c r="DC42" s="300"/>
      <c r="DD42" s="300"/>
      <c r="DE42" s="300"/>
      <c r="DF42" s="300"/>
      <c r="DG42" s="300"/>
      <c r="DH42" s="300"/>
      <c r="DI42" s="300"/>
      <c r="DJ42" s="300"/>
      <c r="DK42" s="300"/>
      <c r="DL42" s="300"/>
      <c r="DM42" s="300"/>
      <c r="DN42" s="300"/>
      <c r="DO42" s="300"/>
      <c r="DP42" s="300"/>
      <c r="DQ42" s="300"/>
      <c r="DR42" s="300"/>
      <c r="DS42" s="300"/>
      <c r="DT42" s="300"/>
      <c r="DU42" s="300"/>
      <c r="DV42" s="300"/>
      <c r="DW42" s="300"/>
      <c r="DX42" s="300"/>
      <c r="DY42" s="300"/>
      <c r="DZ42" s="300"/>
      <c r="EA42" s="300"/>
      <c r="EB42" s="300"/>
      <c r="EC42" s="300"/>
      <c r="ED42" s="300"/>
      <c r="EE42" s="300"/>
      <c r="EF42" s="300"/>
      <c r="EG42" s="300"/>
      <c r="EH42" s="300"/>
      <c r="EI42" s="300"/>
      <c r="EJ42" s="300"/>
      <c r="EK42" s="300"/>
      <c r="EL42" s="300"/>
      <c r="EM42" s="300"/>
      <c r="EN42" s="300"/>
      <c r="EO42" s="300"/>
      <c r="EP42" s="300"/>
      <c r="EQ42" s="300"/>
      <c r="ER42" s="300"/>
      <c r="ES42" s="300"/>
      <c r="ET42" s="300"/>
      <c r="EU42" s="300"/>
      <c r="EV42" s="300"/>
      <c r="EW42" s="300"/>
      <c r="EX42" s="300"/>
      <c r="EY42" s="300"/>
      <c r="EZ42" s="300"/>
      <c r="FA42" s="300"/>
      <c r="FB42" s="300"/>
      <c r="FC42" s="300"/>
      <c r="FD42" s="300"/>
      <c r="FE42" s="300"/>
      <c r="FF42" s="300"/>
      <c r="FG42" s="300"/>
      <c r="FH42" s="300"/>
      <c r="FI42" s="300"/>
      <c r="FJ42" s="300"/>
      <c r="FK42" s="300"/>
      <c r="FL42" s="300"/>
      <c r="FM42" s="300"/>
      <c r="FN42" s="300"/>
      <c r="FO42" s="300"/>
      <c r="FP42" s="300"/>
      <c r="FQ42" s="300"/>
      <c r="FR42" s="300"/>
    </row>
    <row r="43" spans="1:174" s="303" customFormat="1" ht="20.25">
      <c r="A43" s="300"/>
      <c r="B43" s="300"/>
      <c r="C43" s="301"/>
      <c r="D43" s="312"/>
      <c r="E43" s="295"/>
      <c r="F43" s="295"/>
      <c r="G43" s="295"/>
      <c r="H43" s="295"/>
      <c r="I43" s="295"/>
      <c r="J43" s="295"/>
      <c r="K43" s="295"/>
      <c r="L43" s="295"/>
      <c r="M43" s="302"/>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0"/>
      <c r="BJ43" s="300"/>
      <c r="BK43" s="300"/>
      <c r="BL43" s="300"/>
      <c r="BM43" s="300"/>
      <c r="BN43" s="300"/>
      <c r="BO43" s="300"/>
      <c r="BP43" s="300"/>
      <c r="BQ43" s="300"/>
      <c r="BR43" s="300"/>
      <c r="BS43" s="300"/>
      <c r="BT43" s="300"/>
      <c r="BU43" s="300"/>
      <c r="BV43" s="300"/>
      <c r="BW43" s="300"/>
      <c r="BX43" s="300"/>
      <c r="BY43" s="300"/>
      <c r="BZ43" s="300"/>
      <c r="CA43" s="300"/>
      <c r="CB43" s="300"/>
      <c r="CC43" s="300"/>
      <c r="CD43" s="300"/>
      <c r="CE43" s="300"/>
      <c r="CF43" s="300"/>
      <c r="CG43" s="300"/>
      <c r="CH43" s="300"/>
      <c r="CI43" s="300"/>
      <c r="CJ43" s="300"/>
      <c r="CK43" s="300"/>
      <c r="CL43" s="300"/>
      <c r="CM43" s="300"/>
      <c r="CN43" s="300"/>
      <c r="CO43" s="300"/>
      <c r="CP43" s="300"/>
      <c r="CQ43" s="300"/>
      <c r="CR43" s="300"/>
      <c r="CS43" s="300"/>
      <c r="CT43" s="300"/>
      <c r="CU43" s="300"/>
      <c r="CV43" s="300"/>
      <c r="CW43" s="300"/>
      <c r="CX43" s="300"/>
      <c r="CY43" s="300"/>
      <c r="CZ43" s="300"/>
      <c r="DA43" s="300"/>
      <c r="DB43" s="300"/>
      <c r="DC43" s="300"/>
      <c r="DD43" s="300"/>
      <c r="DE43" s="300"/>
      <c r="DF43" s="300"/>
      <c r="DG43" s="300"/>
      <c r="DH43" s="300"/>
      <c r="DI43" s="300"/>
      <c r="DJ43" s="300"/>
      <c r="DK43" s="300"/>
      <c r="DL43" s="300"/>
      <c r="DM43" s="300"/>
      <c r="DN43" s="300"/>
      <c r="DO43" s="300"/>
      <c r="DP43" s="300"/>
      <c r="DQ43" s="300"/>
      <c r="DR43" s="300"/>
      <c r="DS43" s="300"/>
      <c r="DT43" s="300"/>
      <c r="DU43" s="300"/>
      <c r="DV43" s="300"/>
      <c r="DW43" s="300"/>
      <c r="DX43" s="300"/>
      <c r="DY43" s="300"/>
      <c r="DZ43" s="300"/>
      <c r="EA43" s="300"/>
      <c r="EB43" s="300"/>
      <c r="EC43" s="300"/>
      <c r="ED43" s="300"/>
      <c r="EE43" s="300"/>
      <c r="EF43" s="300"/>
      <c r="EG43" s="300"/>
      <c r="EH43" s="300"/>
      <c r="EI43" s="300"/>
      <c r="EJ43" s="300"/>
      <c r="EK43" s="300"/>
      <c r="EL43" s="300"/>
      <c r="EM43" s="300"/>
      <c r="EN43" s="300"/>
      <c r="EO43" s="300"/>
      <c r="EP43" s="300"/>
      <c r="EQ43" s="300"/>
      <c r="ER43" s="300"/>
      <c r="ES43" s="300"/>
      <c r="ET43" s="300"/>
      <c r="EU43" s="300"/>
      <c r="EV43" s="300"/>
      <c r="EW43" s="300"/>
      <c r="EX43" s="300"/>
      <c r="EY43" s="300"/>
      <c r="EZ43" s="300"/>
      <c r="FA43" s="300"/>
      <c r="FB43" s="300"/>
      <c r="FC43" s="300"/>
      <c r="FD43" s="300"/>
      <c r="FE43" s="300"/>
      <c r="FF43" s="300"/>
      <c r="FG43" s="300"/>
      <c r="FH43" s="300"/>
      <c r="FI43" s="300"/>
      <c r="FJ43" s="300"/>
      <c r="FK43" s="300"/>
      <c r="FL43" s="300"/>
      <c r="FM43" s="300"/>
      <c r="FN43" s="300"/>
      <c r="FO43" s="300"/>
      <c r="FP43" s="300"/>
      <c r="FQ43" s="300"/>
      <c r="FR43" s="300"/>
    </row>
    <row r="44" spans="1:174" s="303" customFormat="1" ht="20.25">
      <c r="A44" s="300"/>
      <c r="B44" s="300"/>
      <c r="C44" s="301"/>
      <c r="D44" s="312" t="s">
        <v>216</v>
      </c>
      <c r="E44" s="295"/>
      <c r="F44" s="295"/>
      <c r="G44" s="295"/>
      <c r="H44" s="295"/>
      <c r="I44" s="295"/>
      <c r="J44" s="295"/>
      <c r="K44" s="295"/>
      <c r="L44" s="295"/>
      <c r="M44" s="302"/>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0"/>
      <c r="BQ44" s="300"/>
      <c r="BR44" s="300"/>
      <c r="BS44" s="300"/>
      <c r="BT44" s="300"/>
      <c r="BU44" s="300"/>
      <c r="BV44" s="300"/>
      <c r="BW44" s="300"/>
      <c r="BX44" s="300"/>
      <c r="BY44" s="300"/>
      <c r="BZ44" s="300"/>
      <c r="CA44" s="300"/>
      <c r="CB44" s="300"/>
      <c r="CC44" s="300"/>
      <c r="CD44" s="300"/>
      <c r="CE44" s="300"/>
      <c r="CF44" s="300"/>
      <c r="CG44" s="300"/>
      <c r="CH44" s="300"/>
      <c r="CI44" s="300"/>
      <c r="CJ44" s="300"/>
      <c r="CK44" s="300"/>
      <c r="CL44" s="300"/>
      <c r="CM44" s="300"/>
      <c r="CN44" s="300"/>
      <c r="CO44" s="300"/>
      <c r="CP44" s="300"/>
      <c r="CQ44" s="300"/>
      <c r="CR44" s="300"/>
      <c r="CS44" s="300"/>
      <c r="CT44" s="300"/>
      <c r="CU44" s="300"/>
      <c r="CV44" s="300"/>
      <c r="CW44" s="300"/>
      <c r="CX44" s="300"/>
      <c r="CY44" s="300"/>
      <c r="CZ44" s="300"/>
      <c r="DA44" s="300"/>
      <c r="DB44" s="300"/>
      <c r="DC44" s="300"/>
      <c r="DD44" s="300"/>
      <c r="DE44" s="300"/>
      <c r="DF44" s="300"/>
      <c r="DG44" s="300"/>
      <c r="DH44" s="300"/>
      <c r="DI44" s="300"/>
      <c r="DJ44" s="300"/>
      <c r="DK44" s="300"/>
      <c r="DL44" s="300"/>
      <c r="DM44" s="300"/>
      <c r="DN44" s="300"/>
      <c r="DO44" s="300"/>
      <c r="DP44" s="300"/>
      <c r="DQ44" s="300"/>
      <c r="DR44" s="300"/>
      <c r="DS44" s="300"/>
      <c r="DT44" s="300"/>
      <c r="DU44" s="300"/>
      <c r="DV44" s="300"/>
      <c r="DW44" s="300"/>
      <c r="DX44" s="300"/>
      <c r="DY44" s="300"/>
      <c r="DZ44" s="300"/>
      <c r="EA44" s="300"/>
      <c r="EB44" s="300"/>
      <c r="EC44" s="300"/>
      <c r="ED44" s="300"/>
      <c r="EE44" s="300"/>
      <c r="EF44" s="300"/>
      <c r="EG44" s="300"/>
      <c r="EH44" s="300"/>
      <c r="EI44" s="300"/>
      <c r="EJ44" s="300"/>
      <c r="EK44" s="300"/>
      <c r="EL44" s="300"/>
      <c r="EM44" s="300"/>
      <c r="EN44" s="300"/>
      <c r="EO44" s="300"/>
      <c r="EP44" s="300"/>
      <c r="EQ44" s="300"/>
      <c r="ER44" s="300"/>
      <c r="ES44" s="300"/>
      <c r="ET44" s="300"/>
      <c r="EU44" s="300"/>
      <c r="EV44" s="300"/>
      <c r="EW44" s="300"/>
      <c r="EX44" s="300"/>
      <c r="EY44" s="300"/>
      <c r="EZ44" s="300"/>
      <c r="FA44" s="300"/>
      <c r="FB44" s="300"/>
      <c r="FC44" s="300"/>
      <c r="FD44" s="300"/>
      <c r="FE44" s="300"/>
      <c r="FF44" s="300"/>
      <c r="FG44" s="300"/>
      <c r="FH44" s="300"/>
      <c r="FI44" s="300"/>
      <c r="FJ44" s="300"/>
      <c r="FK44" s="300"/>
      <c r="FL44" s="300"/>
      <c r="FM44" s="300"/>
      <c r="FN44" s="300"/>
      <c r="FO44" s="300"/>
      <c r="FP44" s="300"/>
      <c r="FQ44" s="300"/>
      <c r="FR44" s="300"/>
    </row>
    <row r="45" spans="1:174" s="303" customFormat="1" ht="20.25">
      <c r="A45" s="300"/>
      <c r="B45" s="300"/>
      <c r="C45" s="301"/>
      <c r="D45" s="313" t="s">
        <v>217</v>
      </c>
      <c r="E45" s="295"/>
      <c r="F45" s="295"/>
      <c r="G45" s="295"/>
      <c r="H45" s="295"/>
      <c r="I45" s="295"/>
      <c r="J45" s="295"/>
      <c r="K45" s="295"/>
      <c r="L45" s="295"/>
      <c r="M45" s="302"/>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00"/>
      <c r="BM45" s="300"/>
      <c r="BN45" s="300"/>
      <c r="BO45" s="300"/>
      <c r="BP45" s="300"/>
      <c r="BQ45" s="300"/>
      <c r="BR45" s="300"/>
      <c r="BS45" s="300"/>
      <c r="BT45" s="300"/>
      <c r="BU45" s="300"/>
      <c r="BV45" s="300"/>
      <c r="BW45" s="300"/>
      <c r="BX45" s="300"/>
      <c r="BY45" s="300"/>
      <c r="BZ45" s="300"/>
      <c r="CA45" s="300"/>
      <c r="CB45" s="300"/>
      <c r="CC45" s="300"/>
      <c r="CD45" s="300"/>
      <c r="CE45" s="300"/>
      <c r="CF45" s="300"/>
      <c r="CG45" s="300"/>
      <c r="CH45" s="300"/>
      <c r="CI45" s="300"/>
      <c r="CJ45" s="300"/>
      <c r="CK45" s="300"/>
      <c r="CL45" s="300"/>
      <c r="CM45" s="300"/>
      <c r="CN45" s="300"/>
      <c r="CO45" s="300"/>
      <c r="CP45" s="300"/>
      <c r="CQ45" s="300"/>
      <c r="CR45" s="300"/>
      <c r="CS45" s="300"/>
      <c r="CT45" s="300"/>
      <c r="CU45" s="300"/>
      <c r="CV45" s="300"/>
      <c r="CW45" s="300"/>
      <c r="CX45" s="300"/>
      <c r="CY45" s="300"/>
      <c r="CZ45" s="300"/>
      <c r="DA45" s="300"/>
      <c r="DB45" s="300"/>
      <c r="DC45" s="300"/>
      <c r="DD45" s="300"/>
      <c r="DE45" s="300"/>
      <c r="DF45" s="300"/>
      <c r="DG45" s="300"/>
      <c r="DH45" s="300"/>
      <c r="DI45" s="300"/>
      <c r="DJ45" s="300"/>
      <c r="DK45" s="300"/>
      <c r="DL45" s="300"/>
      <c r="DM45" s="300"/>
      <c r="DN45" s="300"/>
      <c r="DO45" s="300"/>
      <c r="DP45" s="300"/>
      <c r="DQ45" s="300"/>
      <c r="DR45" s="300"/>
      <c r="DS45" s="300"/>
      <c r="DT45" s="300"/>
      <c r="DU45" s="300"/>
      <c r="DV45" s="300"/>
      <c r="DW45" s="300"/>
      <c r="DX45" s="300"/>
      <c r="DY45" s="300"/>
      <c r="DZ45" s="300"/>
      <c r="EA45" s="300"/>
      <c r="EB45" s="300"/>
      <c r="EC45" s="300"/>
      <c r="ED45" s="300"/>
      <c r="EE45" s="300"/>
      <c r="EF45" s="300"/>
      <c r="EG45" s="300"/>
      <c r="EH45" s="300"/>
      <c r="EI45" s="300"/>
      <c r="EJ45" s="300"/>
      <c r="EK45" s="300"/>
      <c r="EL45" s="300"/>
      <c r="EM45" s="300"/>
      <c r="EN45" s="300"/>
      <c r="EO45" s="300"/>
      <c r="EP45" s="300"/>
      <c r="EQ45" s="300"/>
      <c r="ER45" s="300"/>
      <c r="ES45" s="300"/>
      <c r="ET45" s="300"/>
      <c r="EU45" s="300"/>
      <c r="EV45" s="300"/>
      <c r="EW45" s="300"/>
      <c r="EX45" s="300"/>
      <c r="EY45" s="300"/>
      <c r="EZ45" s="300"/>
      <c r="FA45" s="300"/>
      <c r="FB45" s="300"/>
      <c r="FC45" s="300"/>
      <c r="FD45" s="300"/>
      <c r="FE45" s="300"/>
      <c r="FF45" s="300"/>
      <c r="FG45" s="300"/>
      <c r="FH45" s="300"/>
      <c r="FI45" s="300"/>
      <c r="FJ45" s="300"/>
      <c r="FK45" s="300"/>
      <c r="FL45" s="300"/>
      <c r="FM45" s="300"/>
      <c r="FN45" s="300"/>
      <c r="FO45" s="300"/>
      <c r="FP45" s="300"/>
      <c r="FQ45" s="300"/>
      <c r="FR45" s="300"/>
    </row>
    <row r="46" spans="1:174" s="303" customFormat="1" ht="20.25">
      <c r="A46" s="300"/>
      <c r="B46" s="300"/>
      <c r="C46" s="301"/>
      <c r="D46" s="312" t="s">
        <v>218</v>
      </c>
      <c r="E46" s="295"/>
      <c r="F46" s="295"/>
      <c r="G46" s="295"/>
      <c r="H46" s="295"/>
      <c r="I46" s="295"/>
      <c r="J46" s="295"/>
      <c r="K46" s="295"/>
      <c r="L46" s="295"/>
      <c r="M46" s="302"/>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300"/>
      <c r="BR46" s="300"/>
      <c r="BS46" s="300"/>
      <c r="BT46" s="300"/>
      <c r="BU46" s="300"/>
      <c r="BV46" s="300"/>
      <c r="BW46" s="300"/>
      <c r="BX46" s="300"/>
      <c r="BY46" s="300"/>
      <c r="BZ46" s="300"/>
      <c r="CA46" s="300"/>
      <c r="CB46" s="300"/>
      <c r="CC46" s="300"/>
      <c r="CD46" s="300"/>
      <c r="CE46" s="300"/>
      <c r="CF46" s="300"/>
      <c r="CG46" s="300"/>
      <c r="CH46" s="300"/>
      <c r="CI46" s="300"/>
      <c r="CJ46" s="300"/>
      <c r="CK46" s="300"/>
      <c r="CL46" s="300"/>
      <c r="CM46" s="300"/>
      <c r="CN46" s="300"/>
      <c r="CO46" s="300"/>
      <c r="CP46" s="300"/>
      <c r="CQ46" s="300"/>
      <c r="CR46" s="300"/>
      <c r="CS46" s="300"/>
      <c r="CT46" s="300"/>
      <c r="CU46" s="300"/>
      <c r="CV46" s="300"/>
      <c r="CW46" s="300"/>
      <c r="CX46" s="300"/>
      <c r="CY46" s="300"/>
      <c r="CZ46" s="300"/>
      <c r="DA46" s="300"/>
      <c r="DB46" s="300"/>
      <c r="DC46" s="300"/>
      <c r="DD46" s="300"/>
      <c r="DE46" s="300"/>
      <c r="DF46" s="300"/>
      <c r="DG46" s="300"/>
      <c r="DH46" s="300"/>
      <c r="DI46" s="300"/>
      <c r="DJ46" s="300"/>
      <c r="DK46" s="300"/>
      <c r="DL46" s="300"/>
      <c r="DM46" s="300"/>
      <c r="DN46" s="300"/>
      <c r="DO46" s="300"/>
      <c r="DP46" s="300"/>
      <c r="DQ46" s="300"/>
      <c r="DR46" s="300"/>
      <c r="DS46" s="300"/>
      <c r="DT46" s="300"/>
      <c r="DU46" s="300"/>
      <c r="DV46" s="300"/>
      <c r="DW46" s="300"/>
      <c r="DX46" s="300"/>
      <c r="DY46" s="300"/>
      <c r="DZ46" s="300"/>
      <c r="EA46" s="300"/>
      <c r="EB46" s="300"/>
      <c r="EC46" s="300"/>
      <c r="ED46" s="300"/>
      <c r="EE46" s="300"/>
      <c r="EF46" s="300"/>
      <c r="EG46" s="300"/>
      <c r="EH46" s="300"/>
      <c r="EI46" s="300"/>
      <c r="EJ46" s="300"/>
      <c r="EK46" s="300"/>
      <c r="EL46" s="300"/>
      <c r="EM46" s="300"/>
      <c r="EN46" s="300"/>
      <c r="EO46" s="300"/>
      <c r="EP46" s="300"/>
      <c r="EQ46" s="300"/>
      <c r="ER46" s="300"/>
      <c r="ES46" s="300"/>
      <c r="ET46" s="300"/>
      <c r="EU46" s="300"/>
      <c r="EV46" s="300"/>
      <c r="EW46" s="300"/>
      <c r="EX46" s="300"/>
      <c r="EY46" s="300"/>
      <c r="EZ46" s="300"/>
      <c r="FA46" s="300"/>
      <c r="FB46" s="300"/>
      <c r="FC46" s="300"/>
      <c r="FD46" s="300"/>
      <c r="FE46" s="300"/>
      <c r="FF46" s="300"/>
      <c r="FG46" s="300"/>
      <c r="FH46" s="300"/>
      <c r="FI46" s="300"/>
      <c r="FJ46" s="300"/>
      <c r="FK46" s="300"/>
      <c r="FL46" s="300"/>
      <c r="FM46" s="300"/>
      <c r="FN46" s="300"/>
      <c r="FO46" s="300"/>
      <c r="FP46" s="300"/>
      <c r="FQ46" s="300"/>
      <c r="FR46" s="300"/>
    </row>
    <row r="47" spans="3:13" ht="12.75">
      <c r="C47" s="44"/>
      <c r="D47" s="53"/>
      <c r="E47" s="53"/>
      <c r="F47" s="53"/>
      <c r="G47" s="53"/>
      <c r="H47" s="53"/>
      <c r="I47" s="53"/>
      <c r="J47" s="53"/>
      <c r="K47" s="53"/>
      <c r="L47" s="53"/>
      <c r="M47" s="45"/>
    </row>
    <row r="48" spans="3:13" ht="18" customHeight="1">
      <c r="C48" s="44"/>
      <c r="D48" s="151" t="s">
        <v>214</v>
      </c>
      <c r="E48" s="53"/>
      <c r="F48" s="53"/>
      <c r="G48" s="53"/>
      <c r="H48" s="53"/>
      <c r="I48" s="53"/>
      <c r="J48" s="53"/>
      <c r="K48" s="53"/>
      <c r="L48" s="53"/>
      <c r="M48" s="45"/>
    </row>
    <row r="49" spans="3:13" ht="18">
      <c r="C49" s="44"/>
      <c r="D49" s="151" t="s">
        <v>215</v>
      </c>
      <c r="E49" s="53"/>
      <c r="F49" s="53"/>
      <c r="G49" s="53"/>
      <c r="H49" s="53"/>
      <c r="I49" s="53"/>
      <c r="J49" s="53"/>
      <c r="K49" s="53"/>
      <c r="L49" s="53"/>
      <c r="M49" s="45"/>
    </row>
    <row r="50" spans="3:13" ht="18">
      <c r="C50" s="44"/>
      <c r="D50" s="151"/>
      <c r="E50" s="53"/>
      <c r="F50" s="53"/>
      <c r="G50" s="53"/>
      <c r="H50" s="53"/>
      <c r="I50" s="53"/>
      <c r="J50" s="53"/>
      <c r="K50" s="53"/>
      <c r="L50" s="53"/>
      <c r="M50" s="45"/>
    </row>
    <row r="51" spans="3:13" ht="18">
      <c r="C51" s="44"/>
      <c r="D51" s="151"/>
      <c r="E51" s="53"/>
      <c r="F51" s="53"/>
      <c r="G51" s="53"/>
      <c r="H51" s="53"/>
      <c r="I51" s="53"/>
      <c r="J51" s="53"/>
      <c r="K51" s="53"/>
      <c r="L51" s="53"/>
      <c r="M51" s="45"/>
    </row>
    <row r="52" spans="3:13" ht="12.75">
      <c r="C52" s="44"/>
      <c r="D52" s="206"/>
      <c r="E52" s="53"/>
      <c r="F52" s="53"/>
      <c r="G52" s="53"/>
      <c r="H52" s="53"/>
      <c r="I52" s="53"/>
      <c r="J52" s="53"/>
      <c r="K52" s="53"/>
      <c r="L52" s="53"/>
      <c r="M52" s="45"/>
    </row>
    <row r="53" spans="1:174" s="299" customFormat="1" ht="20.25">
      <c r="A53" s="296"/>
      <c r="B53" s="296"/>
      <c r="C53" s="297"/>
      <c r="D53" s="312" t="s">
        <v>80</v>
      </c>
      <c r="E53" s="288"/>
      <c r="F53" s="288"/>
      <c r="G53" s="288"/>
      <c r="H53" s="295"/>
      <c r="I53" s="288"/>
      <c r="J53" s="305" t="s">
        <v>89</v>
      </c>
      <c r="K53" s="320" t="str">
        <f>NLInput!L4</f>
        <v>Jocelyn MacDonald</v>
      </c>
      <c r="L53" s="288"/>
      <c r="M53" s="298"/>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6"/>
      <c r="BM53" s="296"/>
      <c r="BN53" s="296"/>
      <c r="BO53" s="296"/>
      <c r="BP53" s="296"/>
      <c r="BQ53" s="296"/>
      <c r="BR53" s="296"/>
      <c r="BS53" s="296"/>
      <c r="BT53" s="296"/>
      <c r="BU53" s="296"/>
      <c r="BV53" s="296"/>
      <c r="BW53" s="296"/>
      <c r="BX53" s="296"/>
      <c r="BY53" s="296"/>
      <c r="BZ53" s="296"/>
      <c r="CA53" s="296"/>
      <c r="CB53" s="296"/>
      <c r="CC53" s="296"/>
      <c r="CD53" s="296"/>
      <c r="CE53" s="296"/>
      <c r="CF53" s="296"/>
      <c r="CG53" s="296"/>
      <c r="CH53" s="296"/>
      <c r="CI53" s="296"/>
      <c r="CJ53" s="296"/>
      <c r="CK53" s="296"/>
      <c r="CL53" s="296"/>
      <c r="CM53" s="296"/>
      <c r="CN53" s="296"/>
      <c r="CO53" s="296"/>
      <c r="CP53" s="296"/>
      <c r="CQ53" s="296"/>
      <c r="CR53" s="296"/>
      <c r="CS53" s="296"/>
      <c r="CT53" s="296"/>
      <c r="CU53" s="296"/>
      <c r="CV53" s="296"/>
      <c r="CW53" s="296"/>
      <c r="CX53" s="296"/>
      <c r="CY53" s="296"/>
      <c r="CZ53" s="296"/>
      <c r="DA53" s="296"/>
      <c r="DB53" s="296"/>
      <c r="DC53" s="296"/>
      <c r="DD53" s="296"/>
      <c r="DE53" s="296"/>
      <c r="DF53" s="296"/>
      <c r="DG53" s="296"/>
      <c r="DH53" s="296"/>
      <c r="DI53" s="296"/>
      <c r="DJ53" s="296"/>
      <c r="DK53" s="296"/>
      <c r="DL53" s="296"/>
      <c r="DM53" s="296"/>
      <c r="DN53" s="296"/>
      <c r="DO53" s="296"/>
      <c r="DP53" s="296"/>
      <c r="DQ53" s="296"/>
      <c r="DR53" s="296"/>
      <c r="DS53" s="296"/>
      <c r="DT53" s="296"/>
      <c r="DU53" s="296"/>
      <c r="DV53" s="296"/>
      <c r="DW53" s="296"/>
      <c r="DX53" s="296"/>
      <c r="DY53" s="296"/>
      <c r="DZ53" s="296"/>
      <c r="EA53" s="296"/>
      <c r="EB53" s="296"/>
      <c r="EC53" s="296"/>
      <c r="ED53" s="296"/>
      <c r="EE53" s="296"/>
      <c r="EF53" s="296"/>
      <c r="EG53" s="296"/>
      <c r="EH53" s="296"/>
      <c r="EI53" s="296"/>
      <c r="EJ53" s="296"/>
      <c r="EK53" s="296"/>
      <c r="EL53" s="296"/>
      <c r="EM53" s="296"/>
      <c r="EN53" s="296"/>
      <c r="EO53" s="296"/>
      <c r="EP53" s="296"/>
      <c r="EQ53" s="296"/>
      <c r="ER53" s="296"/>
      <c r="ES53" s="296"/>
      <c r="ET53" s="296"/>
      <c r="EU53" s="296"/>
      <c r="EV53" s="296"/>
      <c r="EW53" s="296"/>
      <c r="EX53" s="296"/>
      <c r="EY53" s="296"/>
      <c r="EZ53" s="296"/>
      <c r="FA53" s="296"/>
      <c r="FB53" s="296"/>
      <c r="FC53" s="296"/>
      <c r="FD53" s="296"/>
      <c r="FE53" s="296"/>
      <c r="FF53" s="296"/>
      <c r="FG53" s="296"/>
      <c r="FH53" s="296"/>
      <c r="FI53" s="296"/>
      <c r="FJ53" s="296"/>
      <c r="FK53" s="296"/>
      <c r="FL53" s="296"/>
      <c r="FM53" s="296"/>
      <c r="FN53" s="296"/>
      <c r="FO53" s="296"/>
      <c r="FP53" s="296"/>
      <c r="FQ53" s="296"/>
      <c r="FR53" s="296"/>
    </row>
    <row r="54" spans="1:174" s="299" customFormat="1" ht="20.25">
      <c r="A54" s="296"/>
      <c r="B54" s="296"/>
      <c r="C54" s="297"/>
      <c r="D54" s="312" t="s">
        <v>86</v>
      </c>
      <c r="E54" s="288"/>
      <c r="F54" s="288"/>
      <c r="G54" s="288"/>
      <c r="H54" s="288"/>
      <c r="I54" s="288"/>
      <c r="J54" s="306" t="s">
        <v>71</v>
      </c>
      <c r="K54" s="321" t="str">
        <f>NLInput!L7</f>
        <v>506 848-0020 ext 6</v>
      </c>
      <c r="L54" s="288"/>
      <c r="M54" s="298"/>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296"/>
      <c r="BM54" s="296"/>
      <c r="BN54" s="296"/>
      <c r="BO54" s="296"/>
      <c r="BP54" s="296"/>
      <c r="BQ54" s="296"/>
      <c r="BR54" s="296"/>
      <c r="BS54" s="296"/>
      <c r="BT54" s="296"/>
      <c r="BU54" s="296"/>
      <c r="BV54" s="296"/>
      <c r="BW54" s="296"/>
      <c r="BX54" s="296"/>
      <c r="BY54" s="296"/>
      <c r="BZ54" s="296"/>
      <c r="CA54" s="296"/>
      <c r="CB54" s="296"/>
      <c r="CC54" s="296"/>
      <c r="CD54" s="296"/>
      <c r="CE54" s="296"/>
      <c r="CF54" s="296"/>
      <c r="CG54" s="296"/>
      <c r="CH54" s="296"/>
      <c r="CI54" s="296"/>
      <c r="CJ54" s="296"/>
      <c r="CK54" s="296"/>
      <c r="CL54" s="296"/>
      <c r="CM54" s="296"/>
      <c r="CN54" s="296"/>
      <c r="CO54" s="296"/>
      <c r="CP54" s="296"/>
      <c r="CQ54" s="296"/>
      <c r="CR54" s="296"/>
      <c r="CS54" s="296"/>
      <c r="CT54" s="296"/>
      <c r="CU54" s="296"/>
      <c r="CV54" s="296"/>
      <c r="CW54" s="296"/>
      <c r="CX54" s="296"/>
      <c r="CY54" s="296"/>
      <c r="CZ54" s="296"/>
      <c r="DA54" s="296"/>
      <c r="DB54" s="296"/>
      <c r="DC54" s="296"/>
      <c r="DD54" s="296"/>
      <c r="DE54" s="296"/>
      <c r="DF54" s="296"/>
      <c r="DG54" s="296"/>
      <c r="DH54" s="296"/>
      <c r="DI54" s="296"/>
      <c r="DJ54" s="296"/>
      <c r="DK54" s="296"/>
      <c r="DL54" s="296"/>
      <c r="DM54" s="296"/>
      <c r="DN54" s="296"/>
      <c r="DO54" s="296"/>
      <c r="DP54" s="296"/>
      <c r="DQ54" s="296"/>
      <c r="DR54" s="296"/>
      <c r="DS54" s="296"/>
      <c r="DT54" s="296"/>
      <c r="DU54" s="296"/>
      <c r="DV54" s="296"/>
      <c r="DW54" s="296"/>
      <c r="DX54" s="296"/>
      <c r="DY54" s="296"/>
      <c r="DZ54" s="296"/>
      <c r="EA54" s="296"/>
      <c r="EB54" s="296"/>
      <c r="EC54" s="296"/>
      <c r="ED54" s="296"/>
      <c r="EE54" s="296"/>
      <c r="EF54" s="296"/>
      <c r="EG54" s="296"/>
      <c r="EH54" s="296"/>
      <c r="EI54" s="296"/>
      <c r="EJ54" s="296"/>
      <c r="EK54" s="296"/>
      <c r="EL54" s="296"/>
      <c r="EM54" s="296"/>
      <c r="EN54" s="296"/>
      <c r="EO54" s="296"/>
      <c r="EP54" s="296"/>
      <c r="EQ54" s="296"/>
      <c r="ER54" s="296"/>
      <c r="ES54" s="296"/>
      <c r="ET54" s="296"/>
      <c r="EU54" s="296"/>
      <c r="EV54" s="296"/>
      <c r="EW54" s="296"/>
      <c r="EX54" s="296"/>
      <c r="EY54" s="296"/>
      <c r="EZ54" s="296"/>
      <c r="FA54" s="296"/>
      <c r="FB54" s="296"/>
      <c r="FC54" s="296"/>
      <c r="FD54" s="296"/>
      <c r="FE54" s="296"/>
      <c r="FF54" s="296"/>
      <c r="FG54" s="296"/>
      <c r="FH54" s="296"/>
      <c r="FI54" s="296"/>
      <c r="FJ54" s="296"/>
      <c r="FK54" s="296"/>
      <c r="FL54" s="296"/>
      <c r="FM54" s="296"/>
      <c r="FN54" s="296"/>
      <c r="FO54" s="296"/>
      <c r="FP54" s="296"/>
      <c r="FQ54" s="296"/>
      <c r="FR54" s="296"/>
    </row>
    <row r="55" spans="1:174" s="299" customFormat="1" ht="20.25">
      <c r="A55" s="296"/>
      <c r="B55" s="296"/>
      <c r="C55" s="297"/>
      <c r="D55" s="312" t="s">
        <v>87</v>
      </c>
      <c r="E55" s="288"/>
      <c r="F55" s="288"/>
      <c r="G55" s="288"/>
      <c r="H55" s="288"/>
      <c r="I55" s="288"/>
      <c r="J55" s="306" t="s">
        <v>90</v>
      </c>
      <c r="K55" s="321" t="str">
        <f>NLInput!L8</f>
        <v>800 930-7555 Ext 6</v>
      </c>
      <c r="L55" s="288"/>
      <c r="M55" s="298"/>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6"/>
      <c r="BM55" s="296"/>
      <c r="BN55" s="296"/>
      <c r="BO55" s="296"/>
      <c r="BP55" s="296"/>
      <c r="BQ55" s="296"/>
      <c r="BR55" s="296"/>
      <c r="BS55" s="296"/>
      <c r="BT55" s="296"/>
      <c r="BU55" s="296"/>
      <c r="BV55" s="296"/>
      <c r="BW55" s="296"/>
      <c r="BX55" s="296"/>
      <c r="BY55" s="296"/>
      <c r="BZ55" s="296"/>
      <c r="CA55" s="296"/>
      <c r="CB55" s="296"/>
      <c r="CC55" s="296"/>
      <c r="CD55" s="296"/>
      <c r="CE55" s="296"/>
      <c r="CF55" s="296"/>
      <c r="CG55" s="296"/>
      <c r="CH55" s="296"/>
      <c r="CI55" s="296"/>
      <c r="CJ55" s="296"/>
      <c r="CK55" s="296"/>
      <c r="CL55" s="296"/>
      <c r="CM55" s="296"/>
      <c r="CN55" s="296"/>
      <c r="CO55" s="296"/>
      <c r="CP55" s="296"/>
      <c r="CQ55" s="296"/>
      <c r="CR55" s="296"/>
      <c r="CS55" s="296"/>
      <c r="CT55" s="296"/>
      <c r="CU55" s="296"/>
      <c r="CV55" s="296"/>
      <c r="CW55" s="296"/>
      <c r="CX55" s="296"/>
      <c r="CY55" s="296"/>
      <c r="CZ55" s="296"/>
      <c r="DA55" s="296"/>
      <c r="DB55" s="296"/>
      <c r="DC55" s="296"/>
      <c r="DD55" s="296"/>
      <c r="DE55" s="296"/>
      <c r="DF55" s="296"/>
      <c r="DG55" s="296"/>
      <c r="DH55" s="296"/>
      <c r="DI55" s="296"/>
      <c r="DJ55" s="296"/>
      <c r="DK55" s="296"/>
      <c r="DL55" s="296"/>
      <c r="DM55" s="296"/>
      <c r="DN55" s="296"/>
      <c r="DO55" s="296"/>
      <c r="DP55" s="296"/>
      <c r="DQ55" s="296"/>
      <c r="DR55" s="296"/>
      <c r="DS55" s="296"/>
      <c r="DT55" s="296"/>
      <c r="DU55" s="296"/>
      <c r="DV55" s="296"/>
      <c r="DW55" s="296"/>
      <c r="DX55" s="296"/>
      <c r="DY55" s="296"/>
      <c r="DZ55" s="296"/>
      <c r="EA55" s="296"/>
      <c r="EB55" s="296"/>
      <c r="EC55" s="296"/>
      <c r="ED55" s="296"/>
      <c r="EE55" s="296"/>
      <c r="EF55" s="296"/>
      <c r="EG55" s="296"/>
      <c r="EH55" s="296"/>
      <c r="EI55" s="296"/>
      <c r="EJ55" s="296"/>
      <c r="EK55" s="296"/>
      <c r="EL55" s="296"/>
      <c r="EM55" s="296"/>
      <c r="EN55" s="296"/>
      <c r="EO55" s="296"/>
      <c r="EP55" s="296"/>
      <c r="EQ55" s="296"/>
      <c r="ER55" s="296"/>
      <c r="ES55" s="296"/>
      <c r="ET55" s="296"/>
      <c r="EU55" s="296"/>
      <c r="EV55" s="296"/>
      <c r="EW55" s="296"/>
      <c r="EX55" s="296"/>
      <c r="EY55" s="296"/>
      <c r="EZ55" s="296"/>
      <c r="FA55" s="296"/>
      <c r="FB55" s="296"/>
      <c r="FC55" s="296"/>
      <c r="FD55" s="296"/>
      <c r="FE55" s="296"/>
      <c r="FF55" s="296"/>
      <c r="FG55" s="296"/>
      <c r="FH55" s="296"/>
      <c r="FI55" s="296"/>
      <c r="FJ55" s="296"/>
      <c r="FK55" s="296"/>
      <c r="FL55" s="296"/>
      <c r="FM55" s="296"/>
      <c r="FN55" s="296"/>
      <c r="FO55" s="296"/>
      <c r="FP55" s="296"/>
      <c r="FQ55" s="296"/>
      <c r="FR55" s="296"/>
    </row>
    <row r="56" spans="1:174" s="299" customFormat="1" ht="20.25">
      <c r="A56" s="296"/>
      <c r="B56" s="296"/>
      <c r="C56" s="297"/>
      <c r="D56" s="312" t="s">
        <v>81</v>
      </c>
      <c r="E56" s="288"/>
      <c r="F56" s="288"/>
      <c r="G56" s="288"/>
      <c r="H56" s="288"/>
      <c r="I56" s="288"/>
      <c r="J56" s="306" t="s">
        <v>91</v>
      </c>
      <c r="K56" s="321" t="str">
        <f>NLInput!L9</f>
        <v>506 849-6540</v>
      </c>
      <c r="L56" s="288"/>
      <c r="M56" s="298"/>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6"/>
      <c r="BM56" s="296"/>
      <c r="BN56" s="296"/>
      <c r="BO56" s="296"/>
      <c r="BP56" s="296"/>
      <c r="BQ56" s="296"/>
      <c r="BR56" s="296"/>
      <c r="BS56" s="296"/>
      <c r="BT56" s="296"/>
      <c r="BU56" s="296"/>
      <c r="BV56" s="296"/>
      <c r="BW56" s="296"/>
      <c r="BX56" s="296"/>
      <c r="BY56" s="296"/>
      <c r="BZ56" s="296"/>
      <c r="CA56" s="296"/>
      <c r="CB56" s="296"/>
      <c r="CC56" s="296"/>
      <c r="CD56" s="296"/>
      <c r="CE56" s="296"/>
      <c r="CF56" s="296"/>
      <c r="CG56" s="296"/>
      <c r="CH56" s="296"/>
      <c r="CI56" s="296"/>
      <c r="CJ56" s="296"/>
      <c r="CK56" s="296"/>
      <c r="CL56" s="296"/>
      <c r="CM56" s="296"/>
      <c r="CN56" s="296"/>
      <c r="CO56" s="296"/>
      <c r="CP56" s="296"/>
      <c r="CQ56" s="296"/>
      <c r="CR56" s="296"/>
      <c r="CS56" s="296"/>
      <c r="CT56" s="296"/>
      <c r="CU56" s="296"/>
      <c r="CV56" s="296"/>
      <c r="CW56" s="296"/>
      <c r="CX56" s="296"/>
      <c r="CY56" s="296"/>
      <c r="CZ56" s="296"/>
      <c r="DA56" s="296"/>
      <c r="DB56" s="296"/>
      <c r="DC56" s="296"/>
      <c r="DD56" s="296"/>
      <c r="DE56" s="296"/>
      <c r="DF56" s="296"/>
      <c r="DG56" s="296"/>
      <c r="DH56" s="296"/>
      <c r="DI56" s="296"/>
      <c r="DJ56" s="296"/>
      <c r="DK56" s="296"/>
      <c r="DL56" s="296"/>
      <c r="DM56" s="296"/>
      <c r="DN56" s="296"/>
      <c r="DO56" s="296"/>
      <c r="DP56" s="296"/>
      <c r="DQ56" s="296"/>
      <c r="DR56" s="296"/>
      <c r="DS56" s="296"/>
      <c r="DT56" s="296"/>
      <c r="DU56" s="296"/>
      <c r="DV56" s="296"/>
      <c r="DW56" s="296"/>
      <c r="DX56" s="296"/>
      <c r="DY56" s="296"/>
      <c r="DZ56" s="296"/>
      <c r="EA56" s="296"/>
      <c r="EB56" s="296"/>
      <c r="EC56" s="296"/>
      <c r="ED56" s="296"/>
      <c r="EE56" s="296"/>
      <c r="EF56" s="296"/>
      <c r="EG56" s="296"/>
      <c r="EH56" s="296"/>
      <c r="EI56" s="296"/>
      <c r="EJ56" s="296"/>
      <c r="EK56" s="296"/>
      <c r="EL56" s="296"/>
      <c r="EM56" s="296"/>
      <c r="EN56" s="296"/>
      <c r="EO56" s="296"/>
      <c r="EP56" s="296"/>
      <c r="EQ56" s="296"/>
      <c r="ER56" s="296"/>
      <c r="ES56" s="296"/>
      <c r="ET56" s="296"/>
      <c r="EU56" s="296"/>
      <c r="EV56" s="296"/>
      <c r="EW56" s="296"/>
      <c r="EX56" s="296"/>
      <c r="EY56" s="296"/>
      <c r="EZ56" s="296"/>
      <c r="FA56" s="296"/>
      <c r="FB56" s="296"/>
      <c r="FC56" s="296"/>
      <c r="FD56" s="296"/>
      <c r="FE56" s="296"/>
      <c r="FF56" s="296"/>
      <c r="FG56" s="296"/>
      <c r="FH56" s="296"/>
      <c r="FI56" s="296"/>
      <c r="FJ56" s="296"/>
      <c r="FK56" s="296"/>
      <c r="FL56" s="296"/>
      <c r="FM56" s="296"/>
      <c r="FN56" s="296"/>
      <c r="FO56" s="296"/>
      <c r="FP56" s="296"/>
      <c r="FQ56" s="296"/>
      <c r="FR56" s="296"/>
    </row>
    <row r="57" spans="3:13" ht="12.75">
      <c r="C57" s="44"/>
      <c r="D57" s="53"/>
      <c r="E57" s="53"/>
      <c r="F57" s="53"/>
      <c r="G57" s="53"/>
      <c r="H57" s="53"/>
      <c r="I57" s="53"/>
      <c r="J57" s="53"/>
      <c r="K57" s="53"/>
      <c r="L57" s="53"/>
      <c r="M57" s="45"/>
    </row>
    <row r="58" spans="3:13" ht="12.75">
      <c r="C58" s="44"/>
      <c r="D58" s="53"/>
      <c r="E58" s="53"/>
      <c r="F58" s="53"/>
      <c r="G58" s="53"/>
      <c r="H58" s="53"/>
      <c r="I58" s="53"/>
      <c r="J58" s="53"/>
      <c r="K58" s="53"/>
      <c r="L58" s="53"/>
      <c r="M58" s="45"/>
    </row>
    <row r="59" spans="3:13" ht="12.75">
      <c r="C59" s="44"/>
      <c r="D59" s="53"/>
      <c r="E59" s="53"/>
      <c r="F59" s="53"/>
      <c r="G59" s="53"/>
      <c r="H59" s="53"/>
      <c r="I59" s="53"/>
      <c r="J59" s="53"/>
      <c r="K59" s="53"/>
      <c r="L59" s="53"/>
      <c r="M59" s="45"/>
    </row>
    <row r="60" spans="3:13" ht="20.25">
      <c r="C60" s="44"/>
      <c r="D60" s="53"/>
      <c r="E60" s="53"/>
      <c r="F60" s="53"/>
      <c r="G60" s="279" t="s">
        <v>78</v>
      </c>
      <c r="H60" s="53"/>
      <c r="I60" s="53"/>
      <c r="J60" s="53"/>
      <c r="K60" s="53"/>
      <c r="L60" s="53"/>
      <c r="M60" s="45"/>
    </row>
    <row r="61" spans="3:13" ht="20.25">
      <c r="C61" s="44"/>
      <c r="D61" s="53"/>
      <c r="E61" s="53"/>
      <c r="F61" s="53"/>
      <c r="G61" s="322" t="s">
        <v>79</v>
      </c>
      <c r="H61" s="53"/>
      <c r="I61" s="53"/>
      <c r="J61" s="53"/>
      <c r="K61" s="53"/>
      <c r="L61" s="53"/>
      <c r="M61" s="45"/>
    </row>
    <row r="62" spans="3:13" ht="20.25">
      <c r="C62" s="44"/>
      <c r="D62" s="53"/>
      <c r="E62" s="53"/>
      <c r="F62" s="53"/>
      <c r="G62" s="322" t="s">
        <v>88</v>
      </c>
      <c r="H62" s="53"/>
      <c r="I62" s="53"/>
      <c r="J62" s="53"/>
      <c r="K62" s="53"/>
      <c r="L62" s="53"/>
      <c r="M62" s="45"/>
    </row>
    <row r="63" spans="3:13" ht="12.75">
      <c r="C63" s="44"/>
      <c r="D63" s="53"/>
      <c r="E63" s="53"/>
      <c r="F63" s="53"/>
      <c r="G63" s="53"/>
      <c r="H63" s="53"/>
      <c r="I63" s="53"/>
      <c r="J63" s="53"/>
      <c r="K63" s="53"/>
      <c r="L63" s="53"/>
      <c r="M63" s="45"/>
    </row>
    <row r="64" spans="3:13" ht="13.5" thickBot="1">
      <c r="C64" s="46"/>
      <c r="D64" s="152"/>
      <c r="E64" s="152"/>
      <c r="F64" s="152"/>
      <c r="G64" s="152"/>
      <c r="H64" s="152"/>
      <c r="I64" s="152"/>
      <c r="J64" s="152"/>
      <c r="K64" s="152"/>
      <c r="L64" s="152"/>
      <c r="M64" s="47"/>
    </row>
    <row r="65" spans="3:13" ht="12.75">
      <c r="C65" s="209"/>
      <c r="D65" s="209"/>
      <c r="E65" s="209"/>
      <c r="F65" s="209"/>
      <c r="G65" s="209"/>
      <c r="H65" s="209"/>
      <c r="I65" s="209"/>
      <c r="J65" s="209"/>
      <c r="K65" s="209"/>
      <c r="L65" s="209"/>
      <c r="M65" s="209"/>
    </row>
    <row r="66" spans="3:13" ht="12.75">
      <c r="C66" s="209"/>
      <c r="D66" s="209"/>
      <c r="E66" s="209"/>
      <c r="F66" s="209"/>
      <c r="G66" s="209"/>
      <c r="H66" s="209"/>
      <c r="I66" s="209"/>
      <c r="J66" s="209"/>
      <c r="K66" s="209"/>
      <c r="L66" s="209"/>
      <c r="M66" s="209"/>
    </row>
    <row r="67" spans="3:13" ht="12.75">
      <c r="C67" s="209"/>
      <c r="D67" s="209"/>
      <c r="E67" s="209"/>
      <c r="F67" s="209"/>
      <c r="G67" s="209"/>
      <c r="H67" s="209"/>
      <c r="I67" s="209"/>
      <c r="J67" s="209"/>
      <c r="K67" s="209"/>
      <c r="L67" s="209"/>
      <c r="M67" s="209"/>
    </row>
    <row r="68" spans="3:13" ht="12.75">
      <c r="C68" s="209"/>
      <c r="D68" s="209"/>
      <c r="E68" s="209"/>
      <c r="F68" s="209"/>
      <c r="G68" s="209"/>
      <c r="H68" s="209"/>
      <c r="I68" s="209"/>
      <c r="J68" s="209"/>
      <c r="K68" s="209"/>
      <c r="L68" s="209"/>
      <c r="M68" s="209"/>
    </row>
    <row r="69" spans="3:13" ht="12.75">
      <c r="C69" s="209"/>
      <c r="D69" s="209"/>
      <c r="E69" s="209"/>
      <c r="F69" s="209"/>
      <c r="G69" s="209"/>
      <c r="H69" s="209"/>
      <c r="I69" s="209"/>
      <c r="J69" s="209"/>
      <c r="K69" s="209"/>
      <c r="L69" s="209"/>
      <c r="M69" s="209"/>
    </row>
    <row r="70" spans="3:13" ht="12.75">
      <c r="C70" s="209"/>
      <c r="D70" s="209"/>
      <c r="E70" s="209"/>
      <c r="F70" s="209"/>
      <c r="G70" s="209"/>
      <c r="H70" s="209"/>
      <c r="I70" s="209"/>
      <c r="J70" s="209"/>
      <c r="K70" s="209"/>
      <c r="L70" s="209"/>
      <c r="M70" s="209"/>
    </row>
    <row r="71" spans="3:13" ht="12.75">
      <c r="C71" s="209"/>
      <c r="D71" s="209"/>
      <c r="E71" s="209"/>
      <c r="F71" s="209"/>
      <c r="G71" s="209"/>
      <c r="H71" s="209"/>
      <c r="I71" s="209"/>
      <c r="J71" s="209"/>
      <c r="K71" s="209"/>
      <c r="L71" s="209"/>
      <c r="M71" s="209"/>
    </row>
    <row r="72" spans="3:13" ht="12.75">
      <c r="C72" s="209"/>
      <c r="D72" s="209"/>
      <c r="E72" s="209"/>
      <c r="F72" s="209"/>
      <c r="G72" s="209"/>
      <c r="H72" s="209"/>
      <c r="I72" s="209"/>
      <c r="J72" s="209"/>
      <c r="K72" s="209"/>
      <c r="L72" s="209"/>
      <c r="M72" s="209"/>
    </row>
    <row r="73" spans="3:13" ht="12.75">
      <c r="C73" s="209"/>
      <c r="D73" s="209"/>
      <c r="E73" s="209"/>
      <c r="F73" s="209"/>
      <c r="G73" s="209"/>
      <c r="H73" s="209"/>
      <c r="I73" s="209"/>
      <c r="J73" s="209"/>
      <c r="K73" s="209"/>
      <c r="L73" s="209"/>
      <c r="M73" s="209"/>
    </row>
    <row r="74" spans="3:13" ht="12.75">
      <c r="C74" s="209"/>
      <c r="D74" s="209"/>
      <c r="E74" s="209"/>
      <c r="F74" s="209"/>
      <c r="G74" s="209"/>
      <c r="H74" s="209"/>
      <c r="I74" s="209"/>
      <c r="J74" s="209"/>
      <c r="K74" s="209"/>
      <c r="L74" s="209"/>
      <c r="M74" s="209"/>
    </row>
    <row r="75" spans="3:13" ht="12.75">
      <c r="C75" s="209"/>
      <c r="D75" s="209"/>
      <c r="E75" s="209"/>
      <c r="F75" s="209"/>
      <c r="G75" s="209"/>
      <c r="H75" s="209"/>
      <c r="I75" s="209"/>
      <c r="J75" s="209"/>
      <c r="K75" s="209"/>
      <c r="L75" s="209"/>
      <c r="M75" s="209"/>
    </row>
    <row r="76" spans="3:13" ht="12.75">
      <c r="C76" s="209"/>
      <c r="D76" s="209"/>
      <c r="E76" s="209"/>
      <c r="F76" s="209"/>
      <c r="G76" s="209"/>
      <c r="H76" s="209"/>
      <c r="I76" s="209"/>
      <c r="J76" s="209"/>
      <c r="K76" s="209"/>
      <c r="L76" s="209"/>
      <c r="M76" s="209"/>
    </row>
    <row r="77" spans="3:13" ht="12.75">
      <c r="C77" s="209"/>
      <c r="D77" s="209"/>
      <c r="E77" s="209"/>
      <c r="F77" s="209"/>
      <c r="G77" s="209"/>
      <c r="H77" s="209"/>
      <c r="I77" s="209"/>
      <c r="J77" s="209"/>
      <c r="K77" s="209"/>
      <c r="L77" s="209"/>
      <c r="M77" s="209"/>
    </row>
    <row r="78" spans="3:13" ht="12.75">
      <c r="C78" s="209"/>
      <c r="D78" s="209"/>
      <c r="E78" s="209"/>
      <c r="F78" s="209"/>
      <c r="G78" s="209"/>
      <c r="H78" s="209"/>
      <c r="I78" s="209"/>
      <c r="J78" s="209"/>
      <c r="K78" s="209"/>
      <c r="L78" s="209"/>
      <c r="M78" s="209"/>
    </row>
    <row r="79" spans="3:13" ht="12.75">
      <c r="C79" s="209"/>
      <c r="D79" s="209"/>
      <c r="E79" s="209"/>
      <c r="F79" s="209"/>
      <c r="G79" s="209"/>
      <c r="H79" s="209"/>
      <c r="I79" s="209"/>
      <c r="J79" s="209"/>
      <c r="K79" s="209"/>
      <c r="L79" s="209"/>
      <c r="M79" s="209"/>
    </row>
    <row r="80" spans="3:13" ht="12.75">
      <c r="C80" s="209"/>
      <c r="D80" s="209"/>
      <c r="E80" s="209"/>
      <c r="F80" s="209"/>
      <c r="G80" s="209"/>
      <c r="H80" s="209"/>
      <c r="I80" s="209"/>
      <c r="J80" s="209"/>
      <c r="K80" s="209"/>
      <c r="L80" s="209"/>
      <c r="M80" s="209"/>
    </row>
    <row r="81" s="209" customFormat="1" ht="12.75"/>
    <row r="82" s="209" customFormat="1" ht="12.75"/>
    <row r="83" s="209" customFormat="1" ht="12.75"/>
    <row r="84" s="209" customFormat="1" ht="12.75"/>
    <row r="85" s="209" customFormat="1" ht="12.75"/>
    <row r="86" s="209" customFormat="1" ht="12.75"/>
    <row r="87" s="209" customFormat="1" ht="12.75"/>
    <row r="88" s="209" customFormat="1" ht="12.75"/>
    <row r="89" s="209" customFormat="1" ht="12.75"/>
    <row r="90" s="209" customFormat="1" ht="12.75"/>
    <row r="91" s="209" customFormat="1" ht="12.75"/>
    <row r="92" s="209" customFormat="1" ht="12.75"/>
    <row r="93" s="209" customFormat="1" ht="12.75"/>
    <row r="94" s="209" customFormat="1" ht="12.75"/>
    <row r="95" s="209" customFormat="1" ht="12.75"/>
    <row r="96" s="209" customFormat="1" ht="12.75"/>
    <row r="97" s="209" customFormat="1" ht="12.75"/>
    <row r="98" s="209" customFormat="1" ht="12.75"/>
    <row r="99" s="209" customFormat="1" ht="12.75"/>
    <row r="100" s="209" customFormat="1" ht="12.75"/>
    <row r="101" s="209" customFormat="1" ht="12.75"/>
    <row r="102" s="209" customFormat="1" ht="12.75"/>
    <row r="103" s="209" customFormat="1" ht="12.75"/>
    <row r="104" s="209" customFormat="1" ht="12.75"/>
    <row r="105" s="209" customFormat="1" ht="12.75"/>
    <row r="106" s="209" customFormat="1" ht="12.75"/>
    <row r="107" s="209" customFormat="1" ht="12.75"/>
    <row r="108" s="209" customFormat="1" ht="12.75"/>
    <row r="109" s="209" customFormat="1" ht="12.75"/>
    <row r="110" s="209" customFormat="1" ht="12.75"/>
    <row r="111" s="209" customFormat="1" ht="12.75"/>
    <row r="112" s="209" customFormat="1" ht="12.75"/>
    <row r="113" s="209" customFormat="1" ht="12.75"/>
    <row r="114" s="209" customFormat="1" ht="12.75"/>
    <row r="115" s="209" customFormat="1" ht="12.75"/>
    <row r="116" s="209" customFormat="1" ht="12.75"/>
    <row r="117" s="209" customFormat="1" ht="12.75"/>
    <row r="118" s="209" customFormat="1" ht="12.75"/>
    <row r="119" s="209" customFormat="1" ht="12.75"/>
    <row r="120" s="209" customFormat="1" ht="12.75"/>
    <row r="121" s="209" customFormat="1" ht="12.75"/>
    <row r="122" s="209" customFormat="1" ht="12.75"/>
    <row r="123" s="209" customFormat="1" ht="12.75"/>
    <row r="124" s="209" customFormat="1" ht="12.75"/>
    <row r="125" s="209" customFormat="1" ht="12.75"/>
    <row r="126" s="209" customFormat="1" ht="12.75"/>
    <row r="127" s="209" customFormat="1" ht="12.75"/>
    <row r="128" s="209" customFormat="1" ht="12.75"/>
    <row r="129" s="209" customFormat="1" ht="12.75"/>
    <row r="130" s="209" customFormat="1" ht="12.75"/>
    <row r="131" s="209" customFormat="1" ht="12.75"/>
    <row r="132" s="209" customFormat="1" ht="12.75"/>
    <row r="133" s="209" customFormat="1" ht="12.75"/>
    <row r="134" s="209" customFormat="1" ht="12.75"/>
    <row r="135" s="209" customFormat="1" ht="12.75"/>
    <row r="136" s="209" customFormat="1" ht="12.75"/>
    <row r="137" s="209" customFormat="1" ht="12.75"/>
    <row r="138" s="209" customFormat="1" ht="12.75"/>
    <row r="139" s="209" customFormat="1" ht="12.75"/>
    <row r="140" s="209" customFormat="1" ht="12.75"/>
    <row r="141" s="209" customFormat="1" ht="12.75"/>
  </sheetData>
  <sheetProtection password="E81A" sheet="1" objects="1" scenarios="1" deleteRows="0"/>
  <mergeCells count="20">
    <mergeCell ref="D32:E32"/>
    <mergeCell ref="G32:I32"/>
    <mergeCell ref="D34:E34"/>
    <mergeCell ref="D33:E33"/>
    <mergeCell ref="G33:I33"/>
    <mergeCell ref="J30:L30"/>
    <mergeCell ref="G31:I31"/>
    <mergeCell ref="G34:I34"/>
    <mergeCell ref="J33:L33"/>
    <mergeCell ref="J34:L34"/>
    <mergeCell ref="E4:J4"/>
    <mergeCell ref="J31:L31"/>
    <mergeCell ref="J32:L32"/>
    <mergeCell ref="G20:H20"/>
    <mergeCell ref="D28:E28"/>
    <mergeCell ref="D30:E30"/>
    <mergeCell ref="G28:I28"/>
    <mergeCell ref="G30:I30"/>
    <mergeCell ref="D31:E31"/>
    <mergeCell ref="J28:L28"/>
  </mergeCells>
  <printOptions horizontalCentered="1"/>
  <pageMargins left="0.75" right="0.75" top="1" bottom="1" header="0.5" footer="0.5"/>
  <pageSetup fitToHeight="1" fitToWidth="1" horizontalDpi="600" verticalDpi="600" orientation="portrait" scale="47" r:id="rId2"/>
  <drawing r:id="rId1"/>
</worksheet>
</file>

<file path=xl/worksheets/sheet5.xml><?xml version="1.0" encoding="utf-8"?>
<worksheet xmlns="http://schemas.openxmlformats.org/spreadsheetml/2006/main" xmlns:r="http://schemas.openxmlformats.org/officeDocument/2006/relationships">
  <sheetPr codeName="Sheet20">
    <pageSetUpPr fitToPage="1"/>
  </sheetPr>
  <dimension ref="A1:T644"/>
  <sheetViews>
    <sheetView zoomScale="80" zoomScaleNormal="80" zoomScalePageLayoutView="0" workbookViewId="0" topLeftCell="A1">
      <pane xSplit="2" ySplit="6" topLeftCell="D64" activePane="bottomRight" state="frozen"/>
      <selection pane="topLeft" activeCell="A1" sqref="A1"/>
      <selection pane="topRight" activeCell="A1" sqref="A1"/>
      <selection pane="bottomLeft" activeCell="A1" sqref="A1"/>
      <selection pane="bottomRight" activeCell="A1" sqref="A1:IV68"/>
    </sheetView>
  </sheetViews>
  <sheetFormatPr defaultColWidth="9.140625" defaultRowHeight="12.75"/>
  <cols>
    <col min="1" max="1" width="30.00390625" style="0" customWidth="1"/>
    <col min="2" max="2" width="11.00390625" style="0" customWidth="1"/>
    <col min="3" max="12" width="12.7109375" style="7" customWidth="1"/>
    <col min="13" max="20" width="9.8515625" style="0" bestFit="1" customWidth="1"/>
  </cols>
  <sheetData>
    <row r="1" spans="1:5" ht="12.75" hidden="1">
      <c r="A1" s="72" t="s">
        <v>40</v>
      </c>
      <c r="B1" s="73"/>
      <c r="C1" s="89">
        <f>'Main Page'!H18</f>
        <v>10000</v>
      </c>
      <c r="D1" s="7" t="s">
        <v>49</v>
      </c>
      <c r="E1" s="149">
        <f>+DataSheet!B27</f>
        <v>0.0524</v>
      </c>
    </row>
    <row r="2" spans="1:5" ht="12.75" hidden="1">
      <c r="A2" s="74" t="s">
        <v>0</v>
      </c>
      <c r="B2" s="75"/>
      <c r="C2" s="90">
        <f>+NLInput!P24</f>
        <v>0</v>
      </c>
      <c r="D2" s="7" t="s">
        <v>50</v>
      </c>
      <c r="E2" s="149">
        <f>+DataSheet!E27</f>
        <v>0.0527</v>
      </c>
    </row>
    <row r="3" spans="1:3" ht="12.75" hidden="1">
      <c r="A3" s="74" t="s">
        <v>47</v>
      </c>
      <c r="B3" s="75"/>
      <c r="C3" s="89">
        <f>EquipCost*(1+C2)</f>
        <v>10000</v>
      </c>
    </row>
    <row r="4" spans="1:5" ht="13.5" hidden="1" thickBot="1">
      <c r="A4" s="74"/>
      <c r="B4" s="73"/>
      <c r="C4" s="205" t="s">
        <v>68</v>
      </c>
      <c r="E4" s="7" t="s">
        <v>68</v>
      </c>
    </row>
    <row r="5" spans="1:13" ht="13.5" hidden="1" thickBot="1">
      <c r="A5" s="74"/>
      <c r="B5" s="73"/>
      <c r="C5" s="76" t="s">
        <v>39</v>
      </c>
      <c r="D5" s="77" t="s">
        <v>39</v>
      </c>
      <c r="E5" s="77" t="s">
        <v>39</v>
      </c>
      <c r="F5" s="77" t="s">
        <v>39</v>
      </c>
      <c r="G5" s="77" t="s">
        <v>39</v>
      </c>
      <c r="H5" s="77" t="s">
        <v>39</v>
      </c>
      <c r="I5" s="76" t="s">
        <v>39</v>
      </c>
      <c r="J5" s="77" t="s">
        <v>39</v>
      </c>
      <c r="K5" s="77" t="s">
        <v>39</v>
      </c>
      <c r="L5" s="76" t="s">
        <v>39</v>
      </c>
      <c r="M5" s="76" t="s">
        <v>39</v>
      </c>
    </row>
    <row r="6" spans="1:13" ht="16.5" hidden="1" thickBot="1">
      <c r="A6" s="74"/>
      <c r="B6" s="73"/>
      <c r="C6" s="78">
        <v>12</v>
      </c>
      <c r="D6" s="78">
        <v>18</v>
      </c>
      <c r="E6" s="78">
        <v>24</v>
      </c>
      <c r="F6" s="78">
        <v>30</v>
      </c>
      <c r="G6" s="78">
        <v>36</v>
      </c>
      <c r="H6" s="78">
        <v>40</v>
      </c>
      <c r="I6" s="78">
        <v>42</v>
      </c>
      <c r="J6" s="78">
        <v>48</v>
      </c>
      <c r="K6" s="78">
        <v>60</v>
      </c>
      <c r="L6" s="78">
        <v>66</v>
      </c>
      <c r="M6" s="78">
        <v>72</v>
      </c>
    </row>
    <row r="7" spans="1:12" ht="12.75" hidden="1">
      <c r="A7" s="74"/>
      <c r="B7" s="73"/>
      <c r="C7" s="73">
        <v>0.04</v>
      </c>
      <c r="D7" s="73"/>
      <c r="E7" s="73">
        <v>0.015</v>
      </c>
      <c r="F7" s="73"/>
      <c r="G7" s="73">
        <v>0.009</v>
      </c>
      <c r="H7" s="73">
        <v>0.008</v>
      </c>
      <c r="I7" s="73">
        <v>0.007</v>
      </c>
      <c r="J7" s="73">
        <v>0.006</v>
      </c>
      <c r="K7" s="73">
        <v>0.005</v>
      </c>
      <c r="L7" s="73">
        <v>0.004</v>
      </c>
    </row>
    <row r="8" spans="1:2" ht="12.75" hidden="1">
      <c r="A8" s="74"/>
      <c r="B8" s="73"/>
    </row>
    <row r="9" spans="1:2" ht="12.75" hidden="1">
      <c r="A9" s="9" t="s">
        <v>42</v>
      </c>
      <c r="B9" s="79">
        <v>0.05</v>
      </c>
    </row>
    <row r="10" spans="1:12" ht="12.75" hidden="1">
      <c r="A10" s="74"/>
      <c r="B10" s="73" t="s">
        <v>7</v>
      </c>
      <c r="C10" s="91">
        <f>PMT((DataSheet!$B17)/12,PmtCalcs!C6,(EquipCostwAdmin*-1),EquipCost*$B$9,1)</f>
        <v>869.6349399245164</v>
      </c>
      <c r="E10" s="91">
        <f>PMT((DataSheet!$B18)/12,PmtCalcs!E6,(EquipCostwAdmin*-1),EquipCost*$B$9,1)</f>
        <v>463.35646586224783</v>
      </c>
      <c r="G10" s="91">
        <f>PMT((DataSheet!$B19)/12,PmtCalcs!G6,(EquipCostwAdmin*-1),EquipCost*$B$9,1)</f>
        <v>330.24533068049334</v>
      </c>
      <c r="I10" s="150">
        <f>PMT((DataSheet!$E18)/12,PmtCalcs!I6,(EquipCostwAdmin*-1),EquipCost*$B$9,1)</f>
        <v>293.4729361462729</v>
      </c>
      <c r="J10" s="91">
        <f>PMT((DataSheet!$B20)/12,PmtCalcs!J6,(EquipCostwAdmin*-1),EquipCost*$B$9,1)</f>
        <v>264.83216344748416</v>
      </c>
      <c r="K10" s="91">
        <f>PMT((DataSheet!$B21)/12,PmtCalcs!K6,(EquipCostwAdmin*-1),EquipCost*$B$9,1)</f>
        <v>225.5408033647731</v>
      </c>
      <c r="L10" s="91">
        <f>PMT((DataSheet!$B22)/12,PmtCalcs!L6,(EquipCostwAdmin*-1),EquipCost*$B$9,1)</f>
        <v>211.87173556659843</v>
      </c>
    </row>
    <row r="11" spans="1:12" ht="12.75" hidden="1">
      <c r="A11" s="74"/>
      <c r="B11" s="73" t="s">
        <v>41</v>
      </c>
      <c r="C11" s="91">
        <f>(+C10*2.97)</f>
        <v>2582.815771575814</v>
      </c>
      <c r="D11" s="91" t="s">
        <v>68</v>
      </c>
      <c r="E11" s="91">
        <f>(+E10*2.97)</f>
        <v>1376.168703610876</v>
      </c>
      <c r="F11" s="91" t="s">
        <v>68</v>
      </c>
      <c r="G11" s="91">
        <f>(+G10*2.97)</f>
        <v>980.8286321210653</v>
      </c>
      <c r="H11" s="91" t="s">
        <v>68</v>
      </c>
      <c r="I11" s="91">
        <f>(+I10*2.97)</f>
        <v>871.6146203544306</v>
      </c>
      <c r="J11" s="91">
        <f>(+J10*2.97)</f>
        <v>786.5515254390281</v>
      </c>
      <c r="K11" s="91">
        <f>(+K10*2.97)</f>
        <v>669.8561859933761</v>
      </c>
      <c r="L11" s="91">
        <f>(+L10*2.97)</f>
        <v>629.2590546327974</v>
      </c>
    </row>
    <row r="12" spans="1:2" ht="12.75" hidden="1">
      <c r="A12" s="74"/>
      <c r="B12" s="73"/>
    </row>
    <row r="13" spans="1:12" ht="15.75" hidden="1">
      <c r="A13" s="9" t="s">
        <v>43</v>
      </c>
      <c r="B13" s="73" t="s">
        <v>44</v>
      </c>
      <c r="C13" s="94">
        <v>12</v>
      </c>
      <c r="D13" s="94"/>
      <c r="E13" s="94">
        <v>24</v>
      </c>
      <c r="F13" s="94"/>
      <c r="G13" s="94">
        <v>33</v>
      </c>
      <c r="H13" s="94">
        <v>36</v>
      </c>
      <c r="I13" s="94">
        <v>36</v>
      </c>
      <c r="J13" s="94">
        <v>48</v>
      </c>
      <c r="K13" s="94">
        <v>56</v>
      </c>
      <c r="L13" s="95">
        <v>60</v>
      </c>
    </row>
    <row r="14" spans="1:12" ht="14.25" hidden="1">
      <c r="A14" s="80"/>
      <c r="B14" s="81" t="s">
        <v>45</v>
      </c>
      <c r="C14" s="92">
        <v>0.1</v>
      </c>
      <c r="D14" s="92"/>
      <c r="E14" s="92">
        <v>0.1</v>
      </c>
      <c r="F14" s="92"/>
      <c r="G14" s="92">
        <v>0.1</v>
      </c>
      <c r="H14" s="92">
        <v>0.1</v>
      </c>
      <c r="I14" s="92">
        <v>0.2</v>
      </c>
      <c r="J14" s="92">
        <v>0.1</v>
      </c>
      <c r="K14" s="92">
        <v>0.1</v>
      </c>
      <c r="L14" s="93">
        <v>0.1</v>
      </c>
    </row>
    <row r="15" spans="1:12" ht="12.75" hidden="1">
      <c r="A15" s="74"/>
      <c r="B15" s="73" t="s">
        <v>7</v>
      </c>
      <c r="C15" s="88">
        <f>PMT(DataSheet!B17/12,C13,EquipCostwAdmin*-1,EquipCost*C14,1)</f>
        <v>832.0681253755771</v>
      </c>
      <c r="D15" s="88"/>
      <c r="E15" s="88">
        <f>PMT(DataSheet!B18/12,E6,EquipCostwAdmin*-1,EquipCost*E14,1)</f>
        <v>445.6808381476161</v>
      </c>
      <c r="F15" s="88"/>
      <c r="G15" s="88" t="s">
        <v>68</v>
      </c>
      <c r="H15" s="88">
        <f>PMT(DataSheet!B19/12,H13,EquipCostwAdmin*-1,EquipCost*H14,1)</f>
        <v>319.2547428209975</v>
      </c>
      <c r="I15" s="88">
        <f>PMT(DataSheet!E18/12,I6,EquipCostwAdmin*-1,1,1)</f>
        <v>302.5100244224102</v>
      </c>
      <c r="J15" s="88">
        <f>PMT(DataSheet!B20/12,J13,EquipCostwAdmin*-1,EquipCost*J14,1)</f>
        <v>257.17734935864667</v>
      </c>
      <c r="K15" s="88" t="s">
        <v>68</v>
      </c>
      <c r="L15" s="88">
        <f>PMT(DataSheet!B22/12,L13,EquipCostwAdmin*-1,EquipCost*L14,1)</f>
        <v>219.84688702110523</v>
      </c>
    </row>
    <row r="16" spans="1:12" ht="12.75" hidden="1">
      <c r="A16" s="74"/>
      <c r="B16" s="82" t="s">
        <v>41</v>
      </c>
      <c r="C16" s="88"/>
      <c r="D16" s="88"/>
      <c r="E16" s="88" t="s">
        <v>68</v>
      </c>
      <c r="F16" s="88"/>
      <c r="G16" s="88" t="s">
        <v>68</v>
      </c>
      <c r="H16" s="88" t="s">
        <v>68</v>
      </c>
      <c r="I16" s="88" t="s">
        <v>68</v>
      </c>
      <c r="J16" s="88" t="s">
        <v>68</v>
      </c>
      <c r="K16" s="88" t="s">
        <v>68</v>
      </c>
      <c r="L16" s="88" t="s">
        <v>68</v>
      </c>
    </row>
    <row r="17" spans="1:12" ht="12.75" hidden="1">
      <c r="A17" s="74"/>
      <c r="B17" s="82"/>
      <c r="C17" s="88"/>
      <c r="D17" s="88"/>
      <c r="E17" s="88"/>
      <c r="F17" s="88"/>
      <c r="G17" s="88"/>
      <c r="H17" s="88"/>
      <c r="I17" s="88"/>
      <c r="J17" s="88"/>
      <c r="K17" s="88"/>
      <c r="L17" s="88"/>
    </row>
    <row r="18" spans="1:12" ht="12.75" hidden="1">
      <c r="A18" s="98">
        <v>0.1</v>
      </c>
      <c r="B18" s="82"/>
      <c r="C18" s="88"/>
      <c r="D18" s="88"/>
      <c r="E18" s="88"/>
      <c r="F18" s="88"/>
      <c r="G18" s="88"/>
      <c r="H18" s="88"/>
      <c r="I18" s="88"/>
      <c r="J18" s="88"/>
      <c r="K18" s="88"/>
      <c r="L18" s="88"/>
    </row>
    <row r="19" spans="1:12" ht="12.75" hidden="1">
      <c r="A19" s="74"/>
      <c r="B19" s="73" t="s">
        <v>7</v>
      </c>
      <c r="C19" s="88">
        <f>PMT(DataSheet!$B17/12,PmtCalcs!C6,EquipCostwAdmin*-1,1,1)</f>
        <v>907.126620844358</v>
      </c>
      <c r="D19" s="88">
        <f>PMT(DataSheet!$H17/12,PmtCalcs!D6,EquipCostwAdmin*-1,1,1)</f>
        <v>624.4060349905483</v>
      </c>
      <c r="E19" s="88">
        <f>PMT(DataSheet!$B18/12,PmtCalcs!E6,EquipCostwAdmin*-1,1,1)</f>
        <v>480.9967423214502</v>
      </c>
      <c r="F19" s="88">
        <f>PMT(DataSheet!$H18/12,PmtCalcs!F6,EquipCostwAdmin*-1,1,1)</f>
        <v>396.7977834955101</v>
      </c>
      <c r="G19" s="88">
        <f>PMT(DataSheet!$B19/12,PmtCalcs!G6,EquipCostwAdmin*-1,1,1)</f>
        <v>341.2139373642702</v>
      </c>
      <c r="H19" s="88">
        <f>PMT(DataSheet!$E17/12,PmtCalcs!H6,EquipCostwAdmin*-1,1,1)</f>
        <v>314.0970409099313</v>
      </c>
      <c r="I19" s="88">
        <f>PMT(DataSheet!$E18/12,PmtCalcs!I6,EquipCostwAdmin*-1,1,1)</f>
        <v>302.5100244224102</v>
      </c>
      <c r="J19" s="88">
        <f>PMT(DataSheet!$B20/12,PmtCalcs!J6,EquipCostwAdmin*-1,1,1)</f>
        <v>272.4716679081439</v>
      </c>
      <c r="K19" s="88">
        <f>PMT(DataSheet!$B21/12,PmtCalcs!K6,EquipCostwAdmin*-1,1,1)</f>
        <v>231.22333187575362</v>
      </c>
      <c r="L19" s="148">
        <f>IF(PMT(DataSheet!$B22/12,K6,EquipCostwAdmin*-1,EquipCost*0.1,1)&gt;PMT(DataSheet!B22/12,PmtCalcs!L6,EquipCostwAdmin*-1,1,1),PMT(DataSheet!$B22/12,K6,EquipCostwAdmin*-1,EquipCost*0.1,1),PMT(DataSheet!B22/12,PmtCalcs!L6,EquipCostwAdmin*-1,1,1))</f>
        <v>219.84688702110523</v>
      </c>
    </row>
    <row r="20" spans="1:12" ht="12.75" hidden="1">
      <c r="A20" s="74"/>
      <c r="B20" s="82" t="s">
        <v>41</v>
      </c>
      <c r="C20" s="88">
        <f>PMT((1+DataSheet!$C17/12)^(12/4)-1,PmtCalcs!C6/3,EquipCostwAdmin*-1,1,1)</f>
        <v>2677.282571409804</v>
      </c>
      <c r="D20" s="88">
        <f>PMT((1+DataSheet!$I17/12)^(12/4)-1,PmtCalcs!D6/3,EquipCostwAdmin*-1,1,1)</f>
        <v>1845.0086523515845</v>
      </c>
      <c r="E20" s="88">
        <f>PMT((1+DataSheet!$C18/12)^(12/4)-1,PmtCalcs!E6/3,EquipCostwAdmin*-1,1,1)</f>
        <v>1422.348423595084</v>
      </c>
      <c r="F20" s="88">
        <f>PMT((1+DataSheet!$I18/12)^(12/4)-1,PmtCalcs!F6/3,EquipCostwAdmin*-1,1,1)</f>
        <v>1173.3236666162124</v>
      </c>
      <c r="G20" s="88">
        <f>PMT((1+DataSheet!$C19/12)^(12/4)-1,PmtCalcs!G6/3,EquipCostwAdmin*-1,1,1)</f>
        <v>1008.7339929370041</v>
      </c>
      <c r="H20" s="88">
        <f>PMT((1+DataSheet!$F17/12)^(12/4)-1,PmtCalcs!H6/3,EquipCostwAdmin*-1,1,1)</f>
        <v>928.3089502255289</v>
      </c>
      <c r="I20" s="88">
        <f>PMT((1+DataSheet!$F18/12)^(12/4)-1,PmtCalcs!I6/3,EquipCostwAdmin*-1,1,1)</f>
        <v>893.940701776406</v>
      </c>
      <c r="J20" s="88">
        <f>PMT((1+DataSheet!$C20/12)^(12/4)-1,PmtCalcs!J6/3,EquipCostwAdmin*-1,1,1)</f>
        <v>805.0076579947453</v>
      </c>
      <c r="K20" s="88">
        <f>PMT((1+DataSheet!$C21/12)^(12/4)-1,PmtCalcs!K6/3,EquipCostwAdmin*-1,1,1)</f>
        <v>682.7411145933837</v>
      </c>
      <c r="L20" s="148">
        <f>IF(PMT((1+DataSheet!$C22/12)^(12/4)-1,PmtCalcs!K6/3,EquipCostwAdmin*-1,EquipCost*0.1,1)&gt;PMT((1+DataSheet!$C22/12)^(12/4)-1,PmtCalcs!L6/3,EquipCostwAdmin*-1,1,1),PMT((1+DataSheet!$C22/12)^(12/4)-1,PmtCalcs!K6/3,EquipCostwAdmin*-1,EquipCost*0.1,1),PMT((1+DataSheet!$C22/12)^(12/4)-1,PmtCalcs!L6/3,EquipCostwAdmin*-1,1,1))</f>
        <v>648.8158290792976</v>
      </c>
    </row>
    <row r="21" spans="1:12" ht="12.75" hidden="1">
      <c r="A21" s="74"/>
      <c r="B21" s="75"/>
      <c r="C21" s="88"/>
      <c r="D21" s="88"/>
      <c r="E21" s="88"/>
      <c r="F21" s="88"/>
      <c r="G21" s="88"/>
      <c r="H21" s="88"/>
      <c r="I21" s="88"/>
      <c r="J21" s="88"/>
      <c r="K21" s="88"/>
      <c r="L21" s="88"/>
    </row>
    <row r="22" spans="1:12" ht="12.75" hidden="1">
      <c r="A22" s="234">
        <v>10</v>
      </c>
      <c r="B22" s="75"/>
      <c r="C22" s="88"/>
      <c r="D22" s="88"/>
      <c r="E22" s="88"/>
      <c r="F22" s="88"/>
      <c r="G22" s="88"/>
      <c r="H22" s="88"/>
      <c r="I22" s="88"/>
      <c r="J22" s="88"/>
      <c r="K22" s="88"/>
      <c r="L22" s="88"/>
    </row>
    <row r="23" spans="1:12" ht="12.75" hidden="1">
      <c r="A23" s="74"/>
      <c r="B23" s="73" t="s">
        <v>7</v>
      </c>
      <c r="C23" s="88">
        <f>+C63</f>
        <v>925.1195661251053</v>
      </c>
      <c r="D23" s="88" t="s">
        <v>68</v>
      </c>
      <c r="E23" s="88">
        <f>+E63</f>
        <v>495.41697386182005</v>
      </c>
      <c r="F23" s="96" t="s">
        <v>68</v>
      </c>
      <c r="G23" s="88">
        <f>+G63</f>
        <v>355.15456571094086</v>
      </c>
      <c r="H23" s="148" t="s">
        <v>68</v>
      </c>
      <c r="I23" s="88">
        <f>+I63</f>
        <v>316.66855235899953</v>
      </c>
      <c r="J23" s="88">
        <f>+J63</f>
        <v>286.4807343945245</v>
      </c>
      <c r="K23" s="88">
        <f>+K63</f>
        <v>245.27253759788633</v>
      </c>
      <c r="L23" s="88">
        <f>+L63</f>
        <v>231.09552392444402</v>
      </c>
    </row>
    <row r="24" spans="1:12" ht="12.75" hidden="1">
      <c r="A24" s="74"/>
      <c r="B24" s="82" t="s">
        <v>41</v>
      </c>
      <c r="C24" s="88">
        <f>(+C23*2.97)</f>
        <v>2747.605111391563</v>
      </c>
      <c r="D24" s="88" t="s">
        <v>68</v>
      </c>
      <c r="E24" s="88">
        <f aca="true" t="shared" si="0" ref="E24:L24">(+E23*2.97)</f>
        <v>1471.3884123696057</v>
      </c>
      <c r="F24" s="88" t="s">
        <v>68</v>
      </c>
      <c r="G24" s="88">
        <f t="shared" si="0"/>
        <v>1054.8090601614945</v>
      </c>
      <c r="H24" s="88" t="s">
        <v>68</v>
      </c>
      <c r="I24" s="88">
        <f t="shared" si="0"/>
        <v>940.5056005062287</v>
      </c>
      <c r="J24" s="88">
        <f t="shared" si="0"/>
        <v>850.8477811517379</v>
      </c>
      <c r="K24" s="88">
        <f t="shared" si="0"/>
        <v>728.4594366657225</v>
      </c>
      <c r="L24" s="88">
        <f t="shared" si="0"/>
        <v>686.3537060555988</v>
      </c>
    </row>
    <row r="25" spans="1:12" ht="12.75" hidden="1">
      <c r="A25" s="74"/>
      <c r="B25" s="82"/>
      <c r="C25" s="88"/>
      <c r="D25" s="88"/>
      <c r="E25" s="88"/>
      <c r="F25" s="88"/>
      <c r="G25" s="88"/>
      <c r="H25" s="88"/>
      <c r="I25" s="88"/>
      <c r="J25" s="88"/>
      <c r="K25" s="88"/>
      <c r="L25" s="88"/>
    </row>
    <row r="26" spans="1:12" ht="12.75" hidden="1">
      <c r="A26" s="9" t="s">
        <v>48</v>
      </c>
      <c r="B26" s="81" t="s">
        <v>7</v>
      </c>
      <c r="C26" s="88"/>
      <c r="D26" s="88"/>
      <c r="E26" s="88"/>
      <c r="F26" s="88"/>
      <c r="G26" s="88"/>
      <c r="H26" s="88"/>
      <c r="I26" s="88"/>
      <c r="J26" s="88"/>
      <c r="K26" s="88"/>
      <c r="L26" s="88"/>
    </row>
    <row r="27" spans="1:13" ht="12.75" hidden="1">
      <c r="A27" s="74"/>
      <c r="B27" s="81">
        <v>0.1</v>
      </c>
      <c r="C27" s="88"/>
      <c r="D27" s="88"/>
      <c r="E27" s="88">
        <f>+(EquipCostwAdmin-($B27*EquipCost)*(1+(DataSheet!$B$18/12))^-PmtCalcs!E$6)/(((1-(1+DataSheet!$B$18/12)^-(PmtCalcs!E$6-1))/(DataSheet!$B$18/12))+1)</f>
        <v>445.68083814761627</v>
      </c>
      <c r="F27" s="88"/>
      <c r="G27" s="88">
        <f>+(EquipCostwAdmin-($B27*EquipCost)*(1+(DataSheet!$B$19/12))^-PmtCalcs!G$6)/(((1-(1+DataSheet!$B$19/12)^-(PmtCalcs!G$6-1))/(DataSheet!$B$19/12))+1)</f>
        <v>319.2547428209999</v>
      </c>
      <c r="H27" s="88"/>
      <c r="I27" s="88"/>
      <c r="J27" s="88">
        <f>+(EquipCostwAdmin-($B27*EquipCost)*(1+(DataSheet!$B$20/12))^-PmtCalcs!J$6)/(((1-(1+DataSheet!$B$20/12)^-(PmtCalcs!J$6-1))/(DataSheet!$B$20/12))+1)</f>
        <v>257.1773493586493</v>
      </c>
      <c r="K27" s="88">
        <f>+(EquipCostwAdmin-($B27*EquipCost)*(1+(DataSheet!$B$21/12))^-PmtCalcs!K$6)/(((1-(1+DataSheet!$B$21/12)^-(PmtCalcs!K$6-1))/(DataSheet!$B$21/12))+1)</f>
        <v>219.84688702110446</v>
      </c>
      <c r="L27" s="88">
        <f>+(EquipCostwAdmin-($B27*EquipCost)*(1+(DataSheet!$B$21/12))^-PmtCalcs!L$6)/(((1-(1+DataSheet!$B$21/12)^-(PmtCalcs!L$6-1))/(DataSheet!$B$21/12))+1)</f>
        <v>206.89724384388643</v>
      </c>
      <c r="M27" s="88">
        <f>+(EquipCostwAdmin-($B27*EquipCost)*(1+(DataSheet!$B$21/12))^-PmtCalcs!M$6)/(((1-(1+DataSheet!$B$21/12)^-(PmtCalcs!M$6-1))/(DataSheet!$B$21/12))+1)</f>
        <v>196.20368650500683</v>
      </c>
    </row>
    <row r="28" spans="1:12" ht="12.75" hidden="1">
      <c r="A28" s="74"/>
      <c r="B28" s="83">
        <v>0.15</v>
      </c>
      <c r="C28" s="88"/>
      <c r="D28" s="88"/>
      <c r="E28" s="88">
        <f>+(EquipCostwAdmin-($B28*EquipCost)*(1+(DataSheet!$B$18/12))^-PmtCalcs!E$6)/(((1-(1+DataSheet!$B$18/12)^-(PmtCalcs!E$6-1))/(DataSheet!$B$18/12))+1)</f>
        <v>428.0052104329845</v>
      </c>
      <c r="F28" s="88"/>
      <c r="G28" s="88">
        <f>+(EquipCostwAdmin-($B28*EquipCost)*(1+(DataSheet!$B$19/12))^-PmtCalcs!G$6)/(((1-(1+DataSheet!$B$19/12)^-(PmtCalcs!G$6-1))/(DataSheet!$B$19/12))+1)</f>
        <v>308.2641549615039</v>
      </c>
      <c r="H28" s="88"/>
      <c r="I28" s="88"/>
      <c r="J28" s="88">
        <f>+(EquipCostwAdmin-($B28*EquipCost)*(1+(DataSheet!$B$20/12))^-PmtCalcs!J$6)/(((1-(1+DataSheet!$B$20/12)^-(PmtCalcs!J$6-1))/(DataSheet!$B$20/12))+1)</f>
        <v>249.52253526981164</v>
      </c>
      <c r="K28" s="88">
        <f>+(EquipCostwAdmin-($B28*EquipCost)*(1+(DataSheet!$B$21/12))^-PmtCalcs!K$6)/(((1-(1+DataSheet!$B$21/12)^-(PmtCalcs!K$6-1))/(DataSheet!$B$21/12))+1)</f>
        <v>214.15297067743666</v>
      </c>
      <c r="L28" s="88"/>
    </row>
    <row r="29" spans="1:12" ht="12.75" hidden="1">
      <c r="A29" s="74"/>
      <c r="B29" s="81">
        <v>0.2</v>
      </c>
      <c r="C29" s="88"/>
      <c r="D29" s="88"/>
      <c r="E29" s="88">
        <f>+(EquipCostwAdmin-($B29*EquipCost)*(1+(DataSheet!$B$18/12))^-PmtCalcs!E$6)/(((1-(1+DataSheet!$B$18/12)^-(PmtCalcs!E$6-1))/(DataSheet!$B$18/12))+1)</f>
        <v>410.3295827183528</v>
      </c>
      <c r="F29" s="88"/>
      <c r="G29" s="88">
        <f>+(EquipCostwAdmin-($B29*EquipCost)*(1+(DataSheet!$B$19/12))^-PmtCalcs!G$6)/(((1-(1+DataSheet!$B$19/12)^-(PmtCalcs!G$6-1))/(DataSheet!$B$19/12))+1)</f>
        <v>297.27356710200786</v>
      </c>
      <c r="H29" s="88"/>
      <c r="I29" s="88"/>
      <c r="J29" s="88">
        <f>+(EquipCostwAdmin-($B29*EquipCost)*(1+(DataSheet!$B$20/12))^-PmtCalcs!J$6)/(((1-(1+DataSheet!$B$20/12)^-(PmtCalcs!J$6-1))/(DataSheet!$B$20/12))+1)</f>
        <v>241.867721180974</v>
      </c>
      <c r="K29" s="88">
        <f>+(EquipCostwAdmin-($B29*EquipCost)*(1+(DataSheet!$B$21/12))^-PmtCalcs!K$6)/(((1-(1+DataSheet!$B$21/12)^-(PmtCalcs!K$6-1))/(DataSheet!$B$21/12))+1)</f>
        <v>208.45905433376882</v>
      </c>
      <c r="L29" s="88"/>
    </row>
    <row r="30" spans="1:12" ht="12.75" hidden="1">
      <c r="A30" s="74"/>
      <c r="B30" s="81">
        <v>0.25</v>
      </c>
      <c r="C30" s="88"/>
      <c r="D30" s="88"/>
      <c r="E30" s="88">
        <f>+(EquipCostwAdmin-($B30*EquipCost)*(1+(DataSheet!$B$18/12))^-PmtCalcs!E$6)/(((1-(1+DataSheet!$B$18/12)^-(PmtCalcs!E$6-1))/(DataSheet!$B$18/12))+1)</f>
        <v>392.6539550037211</v>
      </c>
      <c r="F30" s="88"/>
      <c r="G30" s="88">
        <f>+(EquipCostwAdmin-($B30*EquipCost)*(1+(DataSheet!$B$19/12))^-PmtCalcs!G$6)/(((1-(1+DataSheet!$B$19/12)^-(PmtCalcs!G$6-1))/(DataSheet!$B$19/12))+1)</f>
        <v>286.2829792425119</v>
      </c>
      <c r="H30" s="88"/>
      <c r="I30" s="88"/>
      <c r="J30" s="88">
        <f>+(EquipCostwAdmin-($B30*EquipCost)*(1+(DataSheet!$B$20/12))^-PmtCalcs!J$6)/(((1-(1+DataSheet!$B$20/12)^-(PmtCalcs!J$6-1))/(DataSheet!$B$20/12))+1)</f>
        <v>234.21290709213636</v>
      </c>
      <c r="K30" s="97" t="s">
        <v>51</v>
      </c>
      <c r="L30" s="88"/>
    </row>
    <row r="31" spans="1:12" ht="12.75" hidden="1">
      <c r="A31" s="74"/>
      <c r="B31" s="81">
        <v>0.3</v>
      </c>
      <c r="C31" s="88"/>
      <c r="D31" s="88"/>
      <c r="E31" s="88">
        <f>+(EquipCostwAdmin-($B31*EquipCost)*(1+(DataSheet!$B$18/12))^-PmtCalcs!E$6)/(((1-(1+DataSheet!$B$18/12)^-(PmtCalcs!E$6-1))/(DataSheet!$B$18/12))+1)</f>
        <v>374.97832728908935</v>
      </c>
      <c r="F31" s="88"/>
      <c r="G31" s="88">
        <f>+(EquipCostwAdmin-($B31*EquipCost)*(1+(DataSheet!$B$19/12))^-PmtCalcs!G$6)/(((1-(1+DataSheet!$B$19/12)^-(PmtCalcs!G$6-1))/(DataSheet!$B$19/12))+1)</f>
        <v>275.2923913830159</v>
      </c>
      <c r="H31" s="88"/>
      <c r="I31" s="88"/>
      <c r="J31" s="97" t="s">
        <v>51</v>
      </c>
      <c r="K31" s="97" t="s">
        <v>51</v>
      </c>
      <c r="L31" s="88"/>
    </row>
    <row r="32" spans="1:13" ht="12.75" hidden="1">
      <c r="A32" s="74"/>
      <c r="B32" s="84">
        <v>10</v>
      </c>
      <c r="C32" s="88"/>
      <c r="D32" s="88"/>
      <c r="E32" s="131">
        <f>+E57</f>
        <v>481.0320935768795</v>
      </c>
      <c r="F32" s="132"/>
      <c r="G32" s="131">
        <f>+G57</f>
        <v>341.2359185399892</v>
      </c>
      <c r="H32" s="132"/>
      <c r="I32" s="132"/>
      <c r="J32" s="131">
        <f>+J57</f>
        <v>272.4869775363216</v>
      </c>
      <c r="K32" s="131">
        <f>+K57</f>
        <v>231.234719708441</v>
      </c>
      <c r="M32" s="88">
        <f>+M57</f>
        <v>204.9644969127768</v>
      </c>
    </row>
    <row r="33" spans="1:12" ht="12.75" hidden="1">
      <c r="A33" s="74"/>
      <c r="B33" s="75"/>
      <c r="C33" s="88"/>
      <c r="D33" s="88"/>
      <c r="E33" s="88"/>
      <c r="F33" s="88"/>
      <c r="G33" s="88"/>
      <c r="H33" s="88"/>
      <c r="I33" s="88"/>
      <c r="J33" s="88"/>
      <c r="K33" s="88"/>
      <c r="L33" s="88"/>
    </row>
    <row r="34" spans="1:20" ht="12.75" hidden="1">
      <c r="A34" s="9" t="s">
        <v>54</v>
      </c>
      <c r="B34" s="75" t="s">
        <v>37</v>
      </c>
      <c r="C34" s="154">
        <v>27</v>
      </c>
      <c r="D34" s="154">
        <v>28</v>
      </c>
      <c r="E34" s="136">
        <v>29</v>
      </c>
      <c r="F34" s="136">
        <v>31</v>
      </c>
      <c r="G34" s="136">
        <v>33</v>
      </c>
      <c r="H34" s="137">
        <v>35</v>
      </c>
      <c r="I34" s="156">
        <v>40</v>
      </c>
      <c r="J34" s="136">
        <v>41</v>
      </c>
      <c r="K34" s="136">
        <v>44</v>
      </c>
      <c r="L34" s="136">
        <v>46</v>
      </c>
      <c r="M34" s="137">
        <v>48</v>
      </c>
      <c r="N34" s="158">
        <v>52</v>
      </c>
      <c r="O34" s="136">
        <v>55</v>
      </c>
      <c r="P34" s="140">
        <v>57</v>
      </c>
      <c r="Q34" s="141">
        <v>60</v>
      </c>
      <c r="R34" s="144">
        <v>65</v>
      </c>
      <c r="S34" s="160">
        <v>67</v>
      </c>
      <c r="T34" s="141">
        <v>71</v>
      </c>
    </row>
    <row r="35" spans="1:20" ht="12.75" hidden="1">
      <c r="A35" s="9" t="s">
        <v>55</v>
      </c>
      <c r="B35" s="83" t="s">
        <v>44</v>
      </c>
      <c r="C35" s="155">
        <v>24</v>
      </c>
      <c r="D35" s="155">
        <v>24</v>
      </c>
      <c r="E35" s="138">
        <v>24</v>
      </c>
      <c r="F35" s="138">
        <v>24</v>
      </c>
      <c r="G35" s="138">
        <v>24</v>
      </c>
      <c r="H35" s="139">
        <v>24</v>
      </c>
      <c r="I35" s="157">
        <v>36</v>
      </c>
      <c r="J35" s="138">
        <v>36</v>
      </c>
      <c r="K35" s="138">
        <v>36</v>
      </c>
      <c r="L35" s="138">
        <v>36</v>
      </c>
      <c r="M35" s="139">
        <v>36</v>
      </c>
      <c r="N35" s="159">
        <v>48</v>
      </c>
      <c r="O35" s="138">
        <v>48</v>
      </c>
      <c r="P35" s="142">
        <v>48</v>
      </c>
      <c r="Q35" s="143">
        <v>48</v>
      </c>
      <c r="R35" s="145">
        <v>60</v>
      </c>
      <c r="S35" s="161">
        <v>60</v>
      </c>
      <c r="T35" s="143">
        <v>60</v>
      </c>
    </row>
    <row r="36" spans="1:20" ht="12.75" hidden="1">
      <c r="A36" s="74"/>
      <c r="B36" s="134" t="s">
        <v>45</v>
      </c>
      <c r="C36" s="153">
        <v>0.1</v>
      </c>
      <c r="D36" s="153">
        <v>0.15</v>
      </c>
      <c r="E36" s="135">
        <v>0.2</v>
      </c>
      <c r="F36" s="135">
        <v>0.25</v>
      </c>
      <c r="G36" s="135">
        <v>0.3</v>
      </c>
      <c r="H36" s="135">
        <v>0.35</v>
      </c>
      <c r="I36" s="153">
        <v>0.1</v>
      </c>
      <c r="J36" s="135">
        <v>0.15</v>
      </c>
      <c r="K36" s="135">
        <v>0.2</v>
      </c>
      <c r="L36" s="135">
        <v>0.25</v>
      </c>
      <c r="M36" s="135">
        <v>0.3</v>
      </c>
      <c r="N36" s="153">
        <v>0.1</v>
      </c>
      <c r="O36" s="135">
        <v>0.15</v>
      </c>
      <c r="P36" s="135">
        <v>0.2</v>
      </c>
      <c r="Q36" s="135">
        <v>0.25</v>
      </c>
      <c r="R36" s="135">
        <v>0.1</v>
      </c>
      <c r="S36" s="135">
        <v>0.15</v>
      </c>
      <c r="T36" s="135">
        <v>0.2</v>
      </c>
    </row>
    <row r="37" spans="1:20" ht="12.75" hidden="1">
      <c r="A37" s="74"/>
      <c r="B37" s="83" t="s">
        <v>7</v>
      </c>
      <c r="C37" s="88">
        <f>PMT(DataSheet!$B$18/12,PmtCalcs!C$35,-EquipCostwAdmin,EquipCost*PmtCalcs!C$36,1)</f>
        <v>445.6808381476161</v>
      </c>
      <c r="D37" s="88">
        <f>PMT(DataSheet!$B$18/12,PmtCalcs!D$35,-EquipCostwAdmin,EquipCost*PmtCalcs!D$36,1)</f>
        <v>428.0052104329843</v>
      </c>
      <c r="E37" s="88">
        <f>PMT(DataSheet!$B$18/12,PmtCalcs!E$35,-EquipCostwAdmin,EquipCost*PmtCalcs!E$36,1)</f>
        <v>410.32958271835264</v>
      </c>
      <c r="F37" s="88">
        <f>PMT(DataSheet!$B$18/12,PmtCalcs!F$35,-EquipCostwAdmin,EquipCost*PmtCalcs!F$36,1)</f>
        <v>392.6539550037209</v>
      </c>
      <c r="G37" s="88">
        <f>PMT(DataSheet!$B$18/12,PmtCalcs!G$35,-EquipCostwAdmin,EquipCost*PmtCalcs!G$36,1)</f>
        <v>374.9783272890892</v>
      </c>
      <c r="H37" s="88">
        <f>PMT(DataSheet!$B$18/12,PmtCalcs!H$35,-EquipCostwAdmin,EquipCost*PmtCalcs!H$36,1)</f>
        <v>357.3026995744575</v>
      </c>
      <c r="I37" s="88">
        <f>PMT(DataSheet!$B$19/12,PmtCalcs!I$35,-EquipCostwAdmin,EquipCost*PmtCalcs!I$36,1)</f>
        <v>319.2547428209975</v>
      </c>
      <c r="J37" s="88">
        <f>PMT(DataSheet!$B$19/12,PmtCalcs!J$35,-EquipCostwAdmin,EquipCost*PmtCalcs!J$36,1)</f>
        <v>308.2641549615016</v>
      </c>
      <c r="K37" s="88">
        <f>PMT(DataSheet!$B$19/12,PmtCalcs!K$35,-EquipCostwAdmin,EquipCost*PmtCalcs!K$36,1)</f>
        <v>297.27356710200576</v>
      </c>
      <c r="L37" s="88">
        <f>PMT(DataSheet!$B$19/12,PmtCalcs!L$35,-EquipCostwAdmin,EquipCost*PmtCalcs!L$36,1)</f>
        <v>286.2829792425099</v>
      </c>
      <c r="M37" s="88">
        <f>PMT(DataSheet!$B$19/12,PmtCalcs!M$35,-EquipCostwAdmin,EquipCost*PmtCalcs!M$36,1)</f>
        <v>275.29239138301404</v>
      </c>
      <c r="N37" s="88">
        <f>PMT(DataSheet!$B$20/12,PmtCalcs!N$35,-EquipCostwAdmin,EquipCost*PmtCalcs!N$36,1)</f>
        <v>257.17734935864667</v>
      </c>
      <c r="O37" s="88">
        <f>PMT(DataSheet!$B$20/12,PmtCalcs!O$35,-EquipCostwAdmin,EquipCost*PmtCalcs!O$36,1)</f>
        <v>249.52253526980914</v>
      </c>
      <c r="P37" s="88">
        <f>PMT(DataSheet!$B$20/12,PmtCalcs!P$35,-EquipCostwAdmin,EquipCost*PmtCalcs!P$36,1)</f>
        <v>241.86772118097167</v>
      </c>
      <c r="Q37" s="88">
        <f>PMT(DataSheet!$B$20/12,PmtCalcs!Q$35,-EquipCostwAdmin,EquipCost*PmtCalcs!Q$36,1)</f>
        <v>234.21290709213417</v>
      </c>
      <c r="R37" s="88">
        <f>PMT(DataSheet!$B$21/12,PmtCalcs!R$35,-EquipCostwAdmin,EquipCost*PmtCalcs!R$36,1)</f>
        <v>219.84688702110523</v>
      </c>
      <c r="S37" s="88">
        <f>PMT(DataSheet!$B$21/12,PmtCalcs!S$35,-EquipCostwAdmin,EquipCost*PmtCalcs!S$36,1)</f>
        <v>214.15297067743734</v>
      </c>
      <c r="T37" s="88">
        <f>PMT(DataSheet!$B$21/12,PmtCalcs!T$35,-EquipCostwAdmin,EquipCost*PmtCalcs!T$36,1)</f>
        <v>208.45905433376944</v>
      </c>
    </row>
    <row r="38" spans="1:20" ht="12.75" hidden="1">
      <c r="A38" s="74"/>
      <c r="B38" s="81" t="s">
        <v>68</v>
      </c>
      <c r="C38" s="88" t="s">
        <v>68</v>
      </c>
      <c r="D38" s="88" t="s">
        <v>68</v>
      </c>
      <c r="E38" s="88" t="s">
        <v>68</v>
      </c>
      <c r="F38" s="88" t="s">
        <v>68</v>
      </c>
      <c r="G38" s="88" t="s">
        <v>68</v>
      </c>
      <c r="H38" s="88" t="s">
        <v>68</v>
      </c>
      <c r="I38" s="88" t="s">
        <v>68</v>
      </c>
      <c r="J38" s="88" t="s">
        <v>68</v>
      </c>
      <c r="K38" s="88" t="s">
        <v>68</v>
      </c>
      <c r="L38" s="88" t="s">
        <v>68</v>
      </c>
      <c r="M38" s="88" t="s">
        <v>68</v>
      </c>
      <c r="N38" s="88" t="s">
        <v>68</v>
      </c>
      <c r="O38" s="88" t="s">
        <v>68</v>
      </c>
      <c r="P38" s="88" t="s">
        <v>68</v>
      </c>
      <c r="Q38" s="88" t="s">
        <v>68</v>
      </c>
      <c r="R38" s="88" t="s">
        <v>68</v>
      </c>
      <c r="S38" s="88" t="s">
        <v>68</v>
      </c>
      <c r="T38" s="88" t="s">
        <v>68</v>
      </c>
    </row>
    <row r="39" spans="1:12" ht="12.75" hidden="1">
      <c r="A39" s="74"/>
      <c r="B39" s="81"/>
      <c r="C39" s="88"/>
      <c r="D39" s="88"/>
      <c r="E39" s="88"/>
      <c r="F39" s="88"/>
      <c r="G39" s="88"/>
      <c r="H39" s="88"/>
      <c r="I39" s="88"/>
      <c r="J39" s="88"/>
      <c r="K39" s="88"/>
      <c r="L39" s="88"/>
    </row>
    <row r="40" spans="1:12" ht="12.75" hidden="1">
      <c r="A40" s="74"/>
      <c r="B40" s="83"/>
      <c r="C40" s="88"/>
      <c r="D40" s="88"/>
      <c r="E40" s="88"/>
      <c r="F40" s="88"/>
      <c r="G40" s="88"/>
      <c r="L40" s="88"/>
    </row>
    <row r="41" spans="1:12" ht="12.75" hidden="1">
      <c r="A41" s="74"/>
      <c r="B41" s="73"/>
      <c r="C41" s="88"/>
      <c r="D41" s="88"/>
      <c r="E41" s="88"/>
      <c r="F41" s="88"/>
      <c r="G41" s="88"/>
      <c r="H41" s="133">
        <v>36</v>
      </c>
      <c r="I41" s="133"/>
      <c r="J41" s="133">
        <v>48</v>
      </c>
      <c r="K41" s="133">
        <v>60</v>
      </c>
      <c r="L41" s="88"/>
    </row>
    <row r="42" spans="1:12" ht="12.75" hidden="1">
      <c r="A42" s="9" t="s">
        <v>56</v>
      </c>
      <c r="B42" s="75" t="s">
        <v>7</v>
      </c>
      <c r="C42" s="88"/>
      <c r="D42" s="88"/>
      <c r="E42" s="88"/>
      <c r="F42" s="88"/>
      <c r="G42" s="88" t="s">
        <v>168</v>
      </c>
      <c r="H42" s="88">
        <f>PMT((DataSheet!$B$19/12),PmtCalcs!H$41-PmtCalcs!$B43,-((EquipCostwAdmin*(1+(DataSheet!$B$19/12))^PmtCalcs!$B43)-(1/(1+(DataSheet!$B$19/12))^(PmtCalcs!H$41-PmtCalcs!$B43))),+H43,1)</f>
        <v>330.5109835512449</v>
      </c>
      <c r="I42" s="88"/>
      <c r="J42" s="88">
        <f>PMT(DataSheet!$B$20/12,PmtCalcs!J$41-PmtCalcs!$B43,-((EquipCostwAdmin*(1+DataSheet!$B$20/12)^PmtCalcs!$B43)-(1/(1+DataSheet!$B$20/12)^(PmtCalcs!J$41-PmtCalcs!$B43))),+J43,1)</f>
        <v>264.3656596877397</v>
      </c>
      <c r="K42" s="88">
        <f>PMT(DataSheet!$B$21/12,PmtCalcs!K$41-PmtCalcs!$B43,-((EquipCostwAdmin*(1+DataSheet!$B$21/12)^PmtCalcs!$B43)-(1/(1+DataSheet!$B$21/12)^(PmtCalcs!K$41-PmtCalcs!$B43))),+K43,1)</f>
        <v>225.03918651002397</v>
      </c>
      <c r="L42" s="88"/>
    </row>
    <row r="43" spans="1:12" ht="12.75" hidden="1">
      <c r="A43" s="74"/>
      <c r="B43" s="75">
        <v>1</v>
      </c>
      <c r="C43" s="88"/>
      <c r="D43" s="88"/>
      <c r="E43" s="88"/>
      <c r="F43" s="88"/>
      <c r="G43" s="88" t="s">
        <v>168</v>
      </c>
      <c r="H43" s="88">
        <f>(+EquipCost*0.1)</f>
        <v>1000</v>
      </c>
      <c r="I43" s="88"/>
      <c r="J43" s="88">
        <f>(+EquipCostwAdmin*0.1)</f>
        <v>1000</v>
      </c>
      <c r="K43" s="88">
        <f>(+EquipCostwAdmin*0.1)</f>
        <v>1000</v>
      </c>
      <c r="L43" s="88"/>
    </row>
    <row r="44" spans="1:12" ht="12.75" hidden="1">
      <c r="A44" s="74"/>
      <c r="B44" s="75"/>
      <c r="C44" s="88"/>
      <c r="D44" s="88"/>
      <c r="E44" s="88"/>
      <c r="F44" s="88"/>
      <c r="G44" s="88" t="s">
        <v>42</v>
      </c>
      <c r="H44" s="88">
        <f>PMT(DataSheet!$B$19/12,PmtCalcs!H$41-PmtCalcs!$B43,-((EquipCostwAdmin*(1+DataSheet!$B$19/12)^PmtCalcs!$B43)-(1/(1+DataSheet!$B$19/12)^(PmtCalcs!H$41-PmtCalcs!$B43))),+H45,1)</f>
        <v>341.88985953041106</v>
      </c>
      <c r="I44" s="88"/>
      <c r="J44" s="88">
        <f>PMT(DataSheet!$B$20/12,PmtCalcs!J$41-PmtCalcs!$B43,-((EquipCostwAdmin*(1+DataSheet!$B$20/12)^PmtCalcs!$B43)-(1/(1+DataSheet!$B$20/12)^(PmtCalcs!J$41-PmtCalcs!$B43))),+J45,1)</f>
        <v>272.2349003365677</v>
      </c>
      <c r="K44" s="88">
        <f>PMT(DataSheet!$B$21/12,PmtCalcs!K$41-PmtCalcs!$B43,-((EquipCostwAdmin*(1+DataSheet!$B$21/12)^PmtCalcs!$B43)-(1/(1+DataSheet!$B$21/12)^(PmtCalcs!K$41-PmtCalcs!$B43))),+K45,1)</f>
        <v>230.86788254303784</v>
      </c>
      <c r="L44" s="88"/>
    </row>
    <row r="45" spans="1:12" ht="12.75" hidden="1">
      <c r="A45" s="74"/>
      <c r="B45" s="75"/>
      <c r="C45" s="88"/>
      <c r="D45" s="88"/>
      <c r="E45" s="88"/>
      <c r="F45" s="88"/>
      <c r="G45" s="88" t="s">
        <v>42</v>
      </c>
      <c r="H45" s="88">
        <f>(+EquipCost*0.05)</f>
        <v>500</v>
      </c>
      <c r="I45" s="88"/>
      <c r="J45" s="88">
        <f>(+EquipCostwAdmin*0.05)</f>
        <v>500</v>
      </c>
      <c r="K45" s="88">
        <f>(+EquipCostwAdmin*0.05)</f>
        <v>500</v>
      </c>
      <c r="L45" s="88"/>
    </row>
    <row r="46" spans="1:12" ht="12.75" hidden="1">
      <c r="A46" s="74"/>
      <c r="B46" s="75"/>
      <c r="C46" s="88"/>
      <c r="D46" s="88"/>
      <c r="E46" s="88"/>
      <c r="F46" s="88"/>
      <c r="G46" s="88"/>
      <c r="H46" s="88"/>
      <c r="I46" s="88"/>
      <c r="J46" s="88"/>
      <c r="K46" s="88"/>
      <c r="L46" s="88"/>
    </row>
    <row r="47" spans="1:12" ht="12.75" hidden="1">
      <c r="A47" s="9" t="s">
        <v>57</v>
      </c>
      <c r="B47" s="75" t="s">
        <v>7</v>
      </c>
      <c r="C47" s="88"/>
      <c r="D47" s="88"/>
      <c r="E47" s="88"/>
      <c r="F47" s="88"/>
      <c r="G47" s="88" t="s">
        <v>168</v>
      </c>
      <c r="H47" s="88">
        <f>PMT(DataSheet!$B$19/12,PmtCalcs!H$41-PmtCalcs!$B48,-((EquipCostwAdmin*(1+DataSheet!$B$19/12)^PmtCalcs!$B48)-(1/(1+DataSheet!$B$19/12)^(PmtCalcs!H$41-PmtCalcs!$B48))),+H48,1)</f>
        <v>342.46299981037635</v>
      </c>
      <c r="I47" s="88"/>
      <c r="J47" s="88">
        <f>PMT(DataSheet!$B$20/12,PmtCalcs!J$41-PmtCalcs!$B48,-((EquipCostwAdmin*(1+DataSheet!$B$20/12)^PmtCalcs!$B48)-(1/(1+DataSheet!$B$20/12)^(PmtCalcs!J$41-PmtCalcs!$B48))),+J48,1)</f>
        <v>271.89093486966914</v>
      </c>
      <c r="K47" s="88">
        <f>PMT(DataSheet!$B$21/12,PmtCalcs!K$41-PmtCalcs!$B48,-((EquipCostwAdmin*(1+DataSheet!$B$21/12)^PmtCalcs!$B48)-(1/(1+DataSheet!$B$21/12)^(PmtCalcs!K$41-PmtCalcs!$B48))),+K48,1)</f>
        <v>230.4296341659297</v>
      </c>
      <c r="L47" s="88"/>
    </row>
    <row r="48" spans="1:12" ht="12.75" hidden="1">
      <c r="A48" s="74"/>
      <c r="B48" s="7">
        <v>2</v>
      </c>
      <c r="C48" s="88"/>
      <c r="D48" s="88"/>
      <c r="E48" s="88"/>
      <c r="F48" s="88"/>
      <c r="G48" s="88" t="s">
        <v>168</v>
      </c>
      <c r="H48" s="88">
        <f>(+EquipCost*0.1)</f>
        <v>1000</v>
      </c>
      <c r="I48" s="88"/>
      <c r="J48" s="88">
        <f>(+EquipCostwAdmin*0.1)</f>
        <v>1000</v>
      </c>
      <c r="K48" s="88">
        <f>(+EquipCostwAdmin*0.1)</f>
        <v>1000</v>
      </c>
      <c r="L48" s="88"/>
    </row>
    <row r="49" spans="1:12" ht="12.75" hidden="1">
      <c r="A49" s="74"/>
      <c r="B49" s="7"/>
      <c r="C49" s="88"/>
      <c r="D49" s="88"/>
      <c r="E49" s="88"/>
      <c r="F49" s="88"/>
      <c r="G49" s="88" t="s">
        <v>42</v>
      </c>
      <c r="H49" s="88">
        <f>PMT(DataSheet!$B$19/12,PmtCalcs!H$41-PmtCalcs!$B48,-((EquipCostwAdmin*(1+DataSheet!$B$19/12)^PmtCalcs!$B48)-(1/(1+DataSheet!$B$19/12)^(PmtCalcs!H$41-PmtCalcs!$B48))),+H50,1)</f>
        <v>354.2533613905726</v>
      </c>
      <c r="I49" s="88"/>
      <c r="J49" s="88">
        <f>PMT(DataSheet!$B$20/12,PmtCalcs!J$41-PmtCalcs!$B48,-((EquipCostwAdmin*(1+DataSheet!$B$20/12)^PmtCalcs!$B48)-(1/(1+DataSheet!$B$20/12)^(PmtCalcs!J$41-PmtCalcs!$B48))),+J50,1)</f>
        <v>279.9841766290241</v>
      </c>
      <c r="K49" s="88">
        <f>PMT(DataSheet!$B$21/12,PmtCalcs!K$41-PmtCalcs!$B48,-((EquipCostwAdmin*(1+DataSheet!$B$21/12)^PmtCalcs!$B48)-(1/(1+DataSheet!$B$21/12)^(PmtCalcs!K$41-PmtCalcs!$B48))),+K50,1)</f>
        <v>236.39794713124502</v>
      </c>
      <c r="L49" s="88"/>
    </row>
    <row r="50" spans="1:12" ht="12.75" hidden="1">
      <c r="A50" s="74"/>
      <c r="B50" s="7"/>
      <c r="C50" s="88"/>
      <c r="D50" s="88"/>
      <c r="E50" s="88"/>
      <c r="F50" s="88"/>
      <c r="G50" s="88" t="s">
        <v>42</v>
      </c>
      <c r="H50" s="88">
        <f>(+EquipCost*0.05)</f>
        <v>500</v>
      </c>
      <c r="I50" s="88"/>
      <c r="J50" s="88">
        <f>(+EquipCostwAdmin*0.05)</f>
        <v>500</v>
      </c>
      <c r="K50" s="88">
        <f>(+EquipCostwAdmin*0.05)</f>
        <v>500</v>
      </c>
      <c r="L50" s="88"/>
    </row>
    <row r="51" spans="1:12" ht="12.75" hidden="1">
      <c r="A51" s="74"/>
      <c r="B51" s="7"/>
      <c r="C51" s="88"/>
      <c r="D51" s="88"/>
      <c r="E51" s="88"/>
      <c r="F51" s="88"/>
      <c r="G51" s="88"/>
      <c r="H51" s="88"/>
      <c r="I51" s="88"/>
      <c r="J51" s="88"/>
      <c r="K51" s="88"/>
      <c r="L51" s="88"/>
    </row>
    <row r="52" spans="1:12" ht="12.75" hidden="1">
      <c r="A52" s="9" t="s">
        <v>169</v>
      </c>
      <c r="B52" s="75" t="s">
        <v>7</v>
      </c>
      <c r="C52" s="88"/>
      <c r="D52" s="88"/>
      <c r="E52" s="88"/>
      <c r="F52" s="88"/>
      <c r="G52" s="88" t="s">
        <v>168</v>
      </c>
      <c r="H52" s="88">
        <f>PMT(DataSheet!$B$19/12,PmtCalcs!H$41-PmtCalcs!$B53,-((EquipCostwAdmin*(1+DataSheet!$B$19/12)^PmtCalcs!$B53)-(1/(1+DataSheet!$B$19/12)^(PmtCalcs!H$41-PmtCalcs!$B53))),+H53,1)</f>
        <v>355.15007542557584</v>
      </c>
      <c r="I52" s="88"/>
      <c r="J52" s="88">
        <f>PMT(DataSheet!$B$20/12,PmtCalcs!J$41-PmtCalcs!$B53,-((EquipCostwAdmin*(1+DataSheet!$B$20/12)^PmtCalcs!$B53)-(1/(1+DataSheet!$B$20/12)^(PmtCalcs!J$41-PmtCalcs!$B53))),+J53,1)</f>
        <v>279.75932049189186</v>
      </c>
      <c r="K52" s="88">
        <f>PMT(DataSheet!$B$21/12,PmtCalcs!K$41-PmtCalcs!$B53,-((EquipCostwAdmin*(1+DataSheet!$B$21/12)^PmtCalcs!$B53)-(1/(1+DataSheet!$B$21/12)^(PmtCalcs!K$41-PmtCalcs!$B53))),+K53,1)</f>
        <v>236.01668369737556</v>
      </c>
      <c r="L52" s="88"/>
    </row>
    <row r="53" spans="1:12" ht="12.75" hidden="1">
      <c r="A53" s="74"/>
      <c r="B53" s="75">
        <v>3</v>
      </c>
      <c r="C53" s="88"/>
      <c r="D53" s="88"/>
      <c r="E53" s="88"/>
      <c r="F53" s="88"/>
      <c r="G53" s="88" t="s">
        <v>168</v>
      </c>
      <c r="H53" s="88">
        <f>(+EquipCost*0.1)</f>
        <v>1000</v>
      </c>
      <c r="I53" s="88"/>
      <c r="J53" s="88">
        <f>(+EquipCostwAdmin*0.1)</f>
        <v>1000</v>
      </c>
      <c r="K53" s="88">
        <f>(+EquipCostwAdmin*0.1)</f>
        <v>1000</v>
      </c>
      <c r="L53" s="88"/>
    </row>
    <row r="54" spans="1:12" ht="12.75" hidden="1">
      <c r="A54" s="74"/>
      <c r="B54" s="75"/>
      <c r="C54" s="88"/>
      <c r="D54" s="88"/>
      <c r="E54" s="88"/>
      <c r="F54" s="88"/>
      <c r="G54" s="88" t="s">
        <v>42</v>
      </c>
      <c r="H54" s="88">
        <f>PMT((DataSheet!$B$19/12),PmtCalcs!H$41-PmtCalcs!$B53,-((EquipCostwAdmin*(1+(DataSheet!$B$19/12))^PmtCalcs!$B53)-(1/(1+(DataSheet!$B$19/12))^(PmtCalcs!H$41-PmtCalcs!$B53))),+H55,1)</f>
        <v>367.37722932780787</v>
      </c>
      <c r="I54" s="88"/>
      <c r="J54" s="88">
        <f>PMT(DataSheet!$B$20/12,PmtCalcs!J$41-PmtCalcs!$B53,-((EquipCostwAdmin*(1+DataSheet!$B$20/12)^PmtCalcs!$B53)-(1/(1+DataSheet!$B$20/12)^(PmtCalcs!J$41-PmtCalcs!$B53))),+J55,1)</f>
        <v>288.08677655900595</v>
      </c>
      <c r="K54" s="88">
        <f>PMT(DataSheet!$B$21/12,PmtCalcs!K$41-PmtCalcs!$B53,-((EquipCostwAdmin*(1+DataSheet!$B$21/12)^PmtCalcs!$B53)-(1/(1+DataSheet!$B$21/12)^(PmtCalcs!K$41-PmtCalcs!$B53))),+K55,1)</f>
        <v>242.12970574178607</v>
      </c>
      <c r="L54" s="88"/>
    </row>
    <row r="55" spans="3:12" ht="12.75" hidden="1">
      <c r="C55" s="88"/>
      <c r="D55" s="88"/>
      <c r="E55" s="88"/>
      <c r="F55" s="88"/>
      <c r="G55" s="88" t="s">
        <v>42</v>
      </c>
      <c r="H55" s="88">
        <f>(+EquipCost*0.05)</f>
        <v>500</v>
      </c>
      <c r="I55" s="88"/>
      <c r="J55" s="88">
        <f>(+EquipCostwAdmin*0.05)</f>
        <v>500</v>
      </c>
      <c r="K55" s="88">
        <f>(+EquipCostwAdmin*0.05)</f>
        <v>500</v>
      </c>
      <c r="L55" s="88"/>
    </row>
    <row r="56" spans="3:12" ht="12.75" hidden="1">
      <c r="C56" s="88"/>
      <c r="D56" s="88"/>
      <c r="E56" s="88"/>
      <c r="F56" s="88"/>
      <c r="G56" s="88"/>
      <c r="H56" s="88"/>
      <c r="I56" s="88"/>
      <c r="J56" s="88"/>
      <c r="K56" s="88"/>
      <c r="L56" s="88"/>
    </row>
    <row r="57" spans="3:13" ht="12.75" hidden="1">
      <c r="C57" s="88">
        <f>PMT(DataSheet!B17/12,C6,EquipCostwAdmin*-1,0,1)</f>
        <v>907.2017544734559</v>
      </c>
      <c r="D57" s="88" t="s">
        <v>68</v>
      </c>
      <c r="E57" s="88">
        <f>PMT(DataSheet!B18/12,E6,EquipCostwAdmin*-1,0,1)</f>
        <v>481.0320935768795</v>
      </c>
      <c r="F57" s="88" t="s">
        <v>68</v>
      </c>
      <c r="G57" s="88">
        <f>PMT(DataSheet!B19/12,G6,EquipCostwAdmin*-1,0,1)</f>
        <v>341.2359185399892</v>
      </c>
      <c r="H57" s="88" t="s">
        <v>68</v>
      </c>
      <c r="I57" s="88">
        <f>PMT(DataSheet!E18/12,I6,EquipCostwAdmin*-1,0,1)</f>
        <v>302.52813481975716</v>
      </c>
      <c r="J57" s="88">
        <f>PMT(DataSheet!B20/12,J6,EquipCostwAdmin*-1,0,1)</f>
        <v>272.4869775363216</v>
      </c>
      <c r="K57" s="88">
        <f>PMT(DataSheet!B21/12,K6,EquipCostwAdmin*-1,0,1)</f>
        <v>231.234719708441</v>
      </c>
      <c r="L57" s="88">
        <f>PMT(DataSheet!B22/12,L6,EquipCostwAdmin*-1,0,1)</f>
        <v>216.8462272893097</v>
      </c>
      <c r="M57" s="88">
        <f>PMT(DataSheet!B22/12,M6,EquipCostwAdmin*-1,0,1)</f>
        <v>204.9644969127768</v>
      </c>
    </row>
    <row r="58" spans="3:12" ht="12.75" hidden="1">
      <c r="C58" s="88">
        <f>PV(+DataSheet!B27/12,C6,C57,0,1)</f>
        <v>-10629.838195536728</v>
      </c>
      <c r="D58" s="88" t="s">
        <v>68</v>
      </c>
      <c r="E58" s="88">
        <f>PV(+DataSheet!B27/12,E6,E57,0,1)</f>
        <v>-10985.541515932047</v>
      </c>
      <c r="F58" s="88" t="s">
        <v>68</v>
      </c>
      <c r="G58" s="88">
        <f>PV(+DataSheet!B27/12,G6,G57,0,1)</f>
        <v>-11394.281578600121</v>
      </c>
      <c r="H58" s="88" t="s">
        <v>68</v>
      </c>
      <c r="I58" s="88">
        <f>PV(+DataSheet!E27/12,I6,I57,0,1)</f>
        <v>-11630.916193320994</v>
      </c>
      <c r="J58" s="88">
        <f>PV(+DataSheet!E27/12,J6,J57,0,1)</f>
        <v>-11821.268164158932</v>
      </c>
      <c r="K58" s="88">
        <f>PV(+DataSheet!E27/12,K6,K57,0,1)</f>
        <v>-12226.79630641989</v>
      </c>
      <c r="L58" s="88">
        <f>PV(+DataSheet!E27/12,L6,L57,0,1)</f>
        <v>-12455.387601500024</v>
      </c>
    </row>
    <row r="59" spans="3:12" ht="12.75" hidden="1">
      <c r="C59" s="88">
        <f>(+C58*-1)-EquipCostwAdmin</f>
        <v>629.8381955367277</v>
      </c>
      <c r="D59" s="88" t="s">
        <v>68</v>
      </c>
      <c r="E59" s="88">
        <f>(+E58*-1)-EquipCostwAdmin</f>
        <v>985.5415159320473</v>
      </c>
      <c r="F59" s="88" t="s">
        <v>68</v>
      </c>
      <c r="G59" s="88">
        <f>(+G58*-1)-EquipCostwAdmin</f>
        <v>1394.281578600121</v>
      </c>
      <c r="H59" s="88" t="s">
        <v>68</v>
      </c>
      <c r="I59" s="88">
        <f>(+I58*-1)-EquipCostwAdmin</f>
        <v>1630.9161933209944</v>
      </c>
      <c r="J59" s="88">
        <f>(+J58*-1)-EquipCostwAdmin</f>
        <v>1821.2681641589315</v>
      </c>
      <c r="K59" s="88">
        <f>(+K58*-1)-EquipCostwAdmin</f>
        <v>2226.7963064198902</v>
      </c>
      <c r="L59" s="88">
        <f>(+L58*-1)-EquipCostwAdmin</f>
        <v>2455.387601500024</v>
      </c>
    </row>
    <row r="60" spans="3:12" ht="12.75" hidden="1">
      <c r="C60" s="88">
        <f>+C59*0.4</f>
        <v>251.93527821469107</v>
      </c>
      <c r="D60" s="88" t="s">
        <v>68</v>
      </c>
      <c r="E60" s="88">
        <f aca="true" t="shared" si="1" ref="E60:L60">+E59*0.4</f>
        <v>394.21660637281894</v>
      </c>
      <c r="F60" s="88" t="s">
        <v>68</v>
      </c>
      <c r="G60" s="88">
        <f t="shared" si="1"/>
        <v>557.7126314400484</v>
      </c>
      <c r="H60" s="88" t="s">
        <v>68</v>
      </c>
      <c r="I60" s="88">
        <f t="shared" si="1"/>
        <v>652.3664773283978</v>
      </c>
      <c r="J60" s="88">
        <f t="shared" si="1"/>
        <v>728.5072656635726</v>
      </c>
      <c r="K60" s="88">
        <f t="shared" si="1"/>
        <v>890.7185225679561</v>
      </c>
      <c r="L60" s="88">
        <f t="shared" si="1"/>
        <v>982.1550406000097</v>
      </c>
    </row>
    <row r="61" spans="3:12" ht="12.75" hidden="1">
      <c r="C61" s="88">
        <f>(+C60/0.3)</f>
        <v>839.784260715637</v>
      </c>
      <c r="D61" s="88" t="s">
        <v>68</v>
      </c>
      <c r="E61" s="88">
        <f>(+E60/0.3)</f>
        <v>1314.055354576063</v>
      </c>
      <c r="F61" s="88" t="s">
        <v>68</v>
      </c>
      <c r="G61" s="88">
        <f>(+G60/0.3)</f>
        <v>1859.0421048001615</v>
      </c>
      <c r="H61" s="88" t="s">
        <v>68</v>
      </c>
      <c r="I61" s="88">
        <f>(+I60/0.3)</f>
        <v>2174.554924427993</v>
      </c>
      <c r="J61" s="88">
        <f>(+J60/0.3)</f>
        <v>2428.357552211909</v>
      </c>
      <c r="K61" s="88">
        <f>(+K60/0.3)</f>
        <v>2969.0617418931874</v>
      </c>
      <c r="L61" s="88">
        <f>(+L60/0.3)</f>
        <v>3273.850135333366</v>
      </c>
    </row>
    <row r="62" spans="3:12" ht="12.75" hidden="1">
      <c r="C62" s="88">
        <f>(+C61+EquipCostwAdmin)</f>
        <v>10839.784260715636</v>
      </c>
      <c r="D62" s="88" t="s">
        <v>68</v>
      </c>
      <c r="E62" s="88">
        <f>(+E61+EquipCostwAdmin)</f>
        <v>11314.055354576063</v>
      </c>
      <c r="F62" s="88" t="s">
        <v>68</v>
      </c>
      <c r="G62" s="88">
        <f>(+G61+EquipCostwAdmin)</f>
        <v>11859.04210480016</v>
      </c>
      <c r="H62" s="88" t="s">
        <v>68</v>
      </c>
      <c r="I62" s="88">
        <f>(+I61+EquipCostwAdmin)</f>
        <v>12174.554924427994</v>
      </c>
      <c r="J62" s="88">
        <f>(+J61+EquipCostwAdmin)</f>
        <v>12428.35755221191</v>
      </c>
      <c r="K62" s="88">
        <f>(+K61+EquipCostwAdmin)</f>
        <v>12969.061741893187</v>
      </c>
      <c r="L62" s="88">
        <f>(+L61+EquipCostwAdmin)</f>
        <v>13273.850135333367</v>
      </c>
    </row>
    <row r="63" spans="3:12" ht="12.75" hidden="1">
      <c r="C63" s="88">
        <f>PMT(DataSheet!B27/12,C6,C62*-1,0,1)</f>
        <v>925.1195661251053</v>
      </c>
      <c r="D63" s="88" t="s">
        <v>68</v>
      </c>
      <c r="E63" s="88">
        <f>PMT(DataSheet!B27/12,E6,E62*-1,0,1)</f>
        <v>495.41697386182005</v>
      </c>
      <c r="F63" s="88" t="s">
        <v>68</v>
      </c>
      <c r="G63" s="88">
        <f>PMT(DataSheet!B27/12,G6,G62*-1,0,1)</f>
        <v>355.15456571094086</v>
      </c>
      <c r="H63" s="88" t="s">
        <v>68</v>
      </c>
      <c r="I63" s="88">
        <f>PMT(DataSheet!E27/12,I6,I62*-1,0,1)</f>
        <v>316.66855235899953</v>
      </c>
      <c r="J63" s="88">
        <f>PMT(DataSheet!E27/12,J6,J62*-1,0,1)</f>
        <v>286.4807343945245</v>
      </c>
      <c r="K63" s="88">
        <f>PMT(DataSheet!E27/12,K6,K62*-1,0,1)</f>
        <v>245.27253759788633</v>
      </c>
      <c r="L63" s="88">
        <f>PMT(DataSheet!E27/12,L6,L62*-1,0,1)</f>
        <v>231.09552392444402</v>
      </c>
    </row>
    <row r="64" spans="3:12" ht="12.75" hidden="1">
      <c r="C64" s="88"/>
      <c r="D64" s="88"/>
      <c r="E64" s="88"/>
      <c r="F64" s="88"/>
      <c r="G64" s="88"/>
      <c r="H64" s="88"/>
      <c r="I64" s="88"/>
      <c r="J64" s="88"/>
      <c r="K64" s="88"/>
      <c r="L64" s="88"/>
    </row>
    <row r="65" spans="1:12" ht="12.75" hidden="1">
      <c r="A65" s="9" t="s">
        <v>170</v>
      </c>
      <c r="B65" t="s">
        <v>157</v>
      </c>
      <c r="C65" s="88">
        <f>PMT(DataSheet!B17/12,C6,EquipCostwAdmin*-1,C66,1)</f>
        <v>869.6349399245164</v>
      </c>
      <c r="D65" s="88"/>
      <c r="E65" s="88">
        <f>PMT(DataSheet!B18/12,E6,EquipCostwAdmin*-1,E66,1)</f>
        <v>463.35646586224783</v>
      </c>
      <c r="F65" s="88"/>
      <c r="G65" s="88"/>
      <c r="H65" s="88">
        <f>PMT(DataSheet!B19/12,H13,EquipCostwAdmin*-1,H66,1)</f>
        <v>330.24533068049334</v>
      </c>
      <c r="I65" s="88"/>
      <c r="J65" s="88">
        <f>PMT(DataSheet!B20/12,J6,EquipCostwAdmin*-1,J66,1)</f>
        <v>264.83216344748416</v>
      </c>
      <c r="K65" s="88">
        <f>PMT(DataSheet!B21/12,K6,EquipCostwAdmin*-1,K66,1)</f>
        <v>225.5408033647731</v>
      </c>
      <c r="L65" s="88">
        <f>PMT(DataSheet!B22/12,L6,EquipCostwAdmin*-1,L66,1)</f>
        <v>211.87173556659843</v>
      </c>
    </row>
    <row r="66" spans="2:12" ht="12.75" hidden="1">
      <c r="B66" t="s">
        <v>70</v>
      </c>
      <c r="C66" s="88">
        <f>(+EquipCostwAdmin*0.05)</f>
        <v>500</v>
      </c>
      <c r="D66" s="88"/>
      <c r="E66" s="88">
        <f>(+EquipCostwAdmin*0.05)</f>
        <v>500</v>
      </c>
      <c r="F66" s="88"/>
      <c r="H66" s="88">
        <f>(+EquipCostwAdmin*0.05)</f>
        <v>500</v>
      </c>
      <c r="I66" s="88"/>
      <c r="J66" s="88">
        <f>(+EquipCostwAdmin*0.05)</f>
        <v>500</v>
      </c>
      <c r="K66" s="88">
        <f>(+EquipCostwAdmin*0.05)</f>
        <v>500</v>
      </c>
      <c r="L66" s="88">
        <f>(+EquipCostwAdmin*0.05)</f>
        <v>500</v>
      </c>
    </row>
    <row r="67" spans="3:12" ht="12.75" hidden="1">
      <c r="C67" s="88"/>
      <c r="D67" s="88"/>
      <c r="E67" s="88"/>
      <c r="F67" s="88"/>
      <c r="G67" s="88"/>
      <c r="H67" s="88"/>
      <c r="I67" s="88"/>
      <c r="J67" s="88"/>
      <c r="K67" s="88"/>
      <c r="L67" s="88"/>
    </row>
    <row r="68" spans="3:12" ht="12.75" hidden="1">
      <c r="C68" s="88"/>
      <c r="D68" s="88"/>
      <c r="E68" s="88"/>
      <c r="F68" s="88"/>
      <c r="G68" s="88"/>
      <c r="H68" s="88"/>
      <c r="I68" s="88"/>
      <c r="J68" s="88"/>
      <c r="K68" s="88"/>
      <c r="L68" s="88"/>
    </row>
    <row r="69" spans="3:12" ht="12.75">
      <c r="C69" s="88"/>
      <c r="D69" s="88"/>
      <c r="E69" s="88"/>
      <c r="F69" s="88"/>
      <c r="G69" s="88"/>
      <c r="H69" s="88"/>
      <c r="I69" s="88"/>
      <c r="J69" s="88"/>
      <c r="K69" s="88"/>
      <c r="L69" s="88"/>
    </row>
    <row r="70" spans="3:12" ht="12.75">
      <c r="C70" s="88"/>
      <c r="D70" s="88"/>
      <c r="E70" s="88"/>
      <c r="F70" s="88"/>
      <c r="G70" s="88"/>
      <c r="H70" s="88"/>
      <c r="I70" s="88"/>
      <c r="J70" s="88"/>
      <c r="K70" s="88"/>
      <c r="L70" s="88"/>
    </row>
    <row r="71" spans="3:12" ht="12.75">
      <c r="C71" s="88"/>
      <c r="D71" s="88"/>
      <c r="E71" s="88"/>
      <c r="F71" s="88"/>
      <c r="G71" s="88"/>
      <c r="H71" s="88"/>
      <c r="I71" s="88"/>
      <c r="J71" s="88"/>
      <c r="K71" s="88"/>
      <c r="L71" s="88"/>
    </row>
    <row r="72" spans="3:12" ht="12.75">
      <c r="C72" s="88"/>
      <c r="D72" s="88"/>
      <c r="E72" s="88"/>
      <c r="F72" s="88"/>
      <c r="G72" s="88"/>
      <c r="H72" s="88"/>
      <c r="I72" s="88"/>
      <c r="J72" s="88"/>
      <c r="K72" s="88"/>
      <c r="L72" s="88"/>
    </row>
    <row r="73" spans="3:12" ht="12.75">
      <c r="C73" s="88"/>
      <c r="D73" s="88"/>
      <c r="E73" s="88"/>
      <c r="F73" s="88"/>
      <c r="G73" s="88"/>
      <c r="H73" s="88"/>
      <c r="I73" s="88"/>
      <c r="J73" s="88"/>
      <c r="K73" s="88"/>
      <c r="L73" s="88"/>
    </row>
    <row r="74" spans="3:12" ht="12.75">
      <c r="C74" s="88"/>
      <c r="D74" s="88"/>
      <c r="E74" s="88"/>
      <c r="F74" s="88"/>
      <c r="G74" s="88"/>
      <c r="H74" s="88"/>
      <c r="I74" s="88"/>
      <c r="J74" s="88"/>
      <c r="K74" s="88"/>
      <c r="L74" s="88"/>
    </row>
    <row r="75" spans="3:12" ht="12.75">
      <c r="C75" s="88"/>
      <c r="D75" s="88"/>
      <c r="E75" s="88"/>
      <c r="F75" s="88"/>
      <c r="G75" s="88"/>
      <c r="H75" s="88"/>
      <c r="I75" s="88"/>
      <c r="J75" s="88"/>
      <c r="K75" s="88"/>
      <c r="L75" s="88"/>
    </row>
    <row r="76" spans="3:12" ht="12.75">
      <c r="C76" s="88"/>
      <c r="D76" s="88"/>
      <c r="E76" s="88"/>
      <c r="F76" s="88"/>
      <c r="G76" s="88"/>
      <c r="H76" s="88"/>
      <c r="I76" s="88"/>
      <c r="J76" s="88"/>
      <c r="K76" s="88"/>
      <c r="L76" s="88"/>
    </row>
    <row r="77" spans="3:12" ht="12.75">
      <c r="C77" s="88"/>
      <c r="D77" s="88"/>
      <c r="E77" s="88"/>
      <c r="F77" s="88"/>
      <c r="G77" s="88"/>
      <c r="H77" s="88"/>
      <c r="I77" s="88"/>
      <c r="J77" s="88"/>
      <c r="K77" s="88"/>
      <c r="L77" s="88"/>
    </row>
    <row r="78" spans="3:12" ht="12.75">
      <c r="C78" s="88"/>
      <c r="D78" s="88"/>
      <c r="E78" s="88"/>
      <c r="F78" s="88"/>
      <c r="G78" s="88"/>
      <c r="H78" s="88"/>
      <c r="I78" s="88"/>
      <c r="J78" s="88"/>
      <c r="K78" s="88"/>
      <c r="L78" s="88"/>
    </row>
    <row r="79" spans="3:12" ht="12.75">
      <c r="C79" s="88"/>
      <c r="D79" s="88"/>
      <c r="E79" s="88"/>
      <c r="F79" s="88"/>
      <c r="G79" s="88"/>
      <c r="H79" s="88"/>
      <c r="I79" s="88"/>
      <c r="J79" s="88"/>
      <c r="K79" s="88"/>
      <c r="L79" s="88"/>
    </row>
    <row r="80" spans="3:12" ht="12.75">
      <c r="C80" s="88"/>
      <c r="D80" s="88"/>
      <c r="E80" s="88"/>
      <c r="F80" s="88"/>
      <c r="G80" s="88"/>
      <c r="H80" s="88"/>
      <c r="I80" s="88"/>
      <c r="J80" s="88"/>
      <c r="K80" s="88"/>
      <c r="L80" s="88"/>
    </row>
    <row r="81" spans="3:12" ht="12.75">
      <c r="C81" s="88"/>
      <c r="D81" s="88"/>
      <c r="E81" s="88"/>
      <c r="F81" s="88"/>
      <c r="G81" s="88"/>
      <c r="H81" s="88"/>
      <c r="I81" s="88"/>
      <c r="J81" s="88"/>
      <c r="K81" s="88"/>
      <c r="L81" s="88"/>
    </row>
    <row r="82" spans="3:12" ht="12.75">
      <c r="C82" s="88"/>
      <c r="D82" s="88"/>
      <c r="E82" s="88"/>
      <c r="F82" s="88"/>
      <c r="G82" s="88"/>
      <c r="H82" s="88"/>
      <c r="I82" s="88"/>
      <c r="J82" s="88"/>
      <c r="K82" s="88"/>
      <c r="L82" s="88"/>
    </row>
    <row r="83" spans="3:12" ht="12.75">
      <c r="C83" s="88"/>
      <c r="D83" s="88"/>
      <c r="E83" s="88"/>
      <c r="F83" s="88"/>
      <c r="G83" s="88"/>
      <c r="H83" s="88"/>
      <c r="I83" s="88"/>
      <c r="J83" s="88"/>
      <c r="K83" s="88"/>
      <c r="L83" s="88"/>
    </row>
    <row r="84" spans="3:12" ht="12.75">
      <c r="C84" s="88"/>
      <c r="D84" s="88"/>
      <c r="E84" s="88"/>
      <c r="F84" s="88"/>
      <c r="G84" s="88"/>
      <c r="H84" s="88"/>
      <c r="I84" s="88"/>
      <c r="J84" s="88"/>
      <c r="K84" s="88"/>
      <c r="L84" s="88"/>
    </row>
    <row r="85" spans="3:12" ht="12.75">
      <c r="C85" s="88"/>
      <c r="D85" s="88"/>
      <c r="E85" s="88"/>
      <c r="F85" s="88"/>
      <c r="G85" s="88"/>
      <c r="H85" s="88"/>
      <c r="I85" s="88"/>
      <c r="J85" s="88"/>
      <c r="K85" s="88"/>
      <c r="L85" s="88"/>
    </row>
    <row r="86" spans="3:12" ht="12.75">
      <c r="C86" s="88"/>
      <c r="D86" s="88"/>
      <c r="E86" s="88"/>
      <c r="F86" s="88"/>
      <c r="G86" s="88"/>
      <c r="H86" s="88"/>
      <c r="I86" s="88"/>
      <c r="J86" s="88"/>
      <c r="K86" s="88"/>
      <c r="L86" s="88"/>
    </row>
    <row r="87" spans="3:12" ht="12.75">
      <c r="C87" s="88"/>
      <c r="D87" s="88"/>
      <c r="E87" s="88"/>
      <c r="F87" s="88"/>
      <c r="G87" s="88"/>
      <c r="H87" s="88"/>
      <c r="I87" s="88"/>
      <c r="J87" s="88"/>
      <c r="K87" s="88"/>
      <c r="L87" s="88"/>
    </row>
    <row r="88" spans="3:12" ht="12.75">
      <c r="C88" s="88"/>
      <c r="D88" s="88"/>
      <c r="E88" s="88"/>
      <c r="F88" s="88"/>
      <c r="G88" s="88"/>
      <c r="H88" s="88"/>
      <c r="I88" s="88"/>
      <c r="J88" s="88"/>
      <c r="K88" s="88"/>
      <c r="L88" s="88"/>
    </row>
    <row r="89" spans="3:12" ht="12.75">
      <c r="C89" s="88"/>
      <c r="D89" s="88"/>
      <c r="E89" s="88"/>
      <c r="F89" s="88"/>
      <c r="G89" s="88"/>
      <c r="H89" s="88"/>
      <c r="I89" s="88"/>
      <c r="J89" s="88"/>
      <c r="K89" s="88"/>
      <c r="L89" s="88"/>
    </row>
    <row r="90" spans="3:12" ht="12.75">
      <c r="C90" s="88"/>
      <c r="D90" s="88"/>
      <c r="E90" s="88"/>
      <c r="F90" s="88"/>
      <c r="G90" s="88"/>
      <c r="H90" s="88"/>
      <c r="I90" s="88"/>
      <c r="J90" s="88"/>
      <c r="K90" s="88"/>
      <c r="L90" s="88"/>
    </row>
    <row r="91" spans="3:12" ht="12.75">
      <c r="C91" s="88"/>
      <c r="D91" s="88"/>
      <c r="E91" s="88"/>
      <c r="F91" s="88"/>
      <c r="G91" s="88"/>
      <c r="H91" s="88"/>
      <c r="I91" s="88"/>
      <c r="J91" s="88"/>
      <c r="K91" s="88"/>
      <c r="L91" s="88"/>
    </row>
    <row r="92" spans="3:12" ht="12.75">
      <c r="C92" s="88"/>
      <c r="D92" s="88"/>
      <c r="E92" s="88"/>
      <c r="F92" s="88"/>
      <c r="G92" s="88"/>
      <c r="H92" s="88"/>
      <c r="I92" s="88"/>
      <c r="J92" s="88"/>
      <c r="K92" s="88"/>
      <c r="L92" s="88"/>
    </row>
    <row r="93" spans="3:12" ht="12.75">
      <c r="C93" s="88"/>
      <c r="D93" s="88"/>
      <c r="E93" s="88"/>
      <c r="F93" s="88"/>
      <c r="G93" s="88"/>
      <c r="H93" s="88"/>
      <c r="I93" s="88"/>
      <c r="J93" s="88"/>
      <c r="K93" s="88"/>
      <c r="L93" s="88"/>
    </row>
    <row r="94" spans="3:12" ht="12.75">
      <c r="C94" s="88"/>
      <c r="D94" s="88"/>
      <c r="E94" s="88"/>
      <c r="F94" s="88"/>
      <c r="G94" s="88"/>
      <c r="H94" s="88"/>
      <c r="I94" s="88"/>
      <c r="J94" s="88"/>
      <c r="K94" s="88"/>
      <c r="L94" s="88"/>
    </row>
    <row r="95" spans="3:12" ht="12.75">
      <c r="C95" s="88"/>
      <c r="D95" s="88"/>
      <c r="E95" s="88"/>
      <c r="F95" s="88"/>
      <c r="G95" s="88"/>
      <c r="H95" s="88"/>
      <c r="I95" s="88"/>
      <c r="J95" s="88"/>
      <c r="K95" s="88"/>
      <c r="L95" s="88"/>
    </row>
    <row r="96" spans="3:12" ht="12.75">
      <c r="C96" s="88"/>
      <c r="D96" s="88"/>
      <c r="E96" s="88"/>
      <c r="F96" s="88"/>
      <c r="G96" s="88"/>
      <c r="H96" s="88"/>
      <c r="I96" s="88"/>
      <c r="J96" s="88"/>
      <c r="K96" s="88"/>
      <c r="L96" s="88"/>
    </row>
    <row r="97" spans="3:12" ht="12.75">
      <c r="C97" s="88"/>
      <c r="D97" s="88"/>
      <c r="E97" s="88"/>
      <c r="F97" s="88"/>
      <c r="G97" s="88"/>
      <c r="H97" s="88"/>
      <c r="I97" s="88"/>
      <c r="J97" s="88"/>
      <c r="K97" s="88"/>
      <c r="L97" s="88"/>
    </row>
    <row r="98" spans="3:12" ht="12.75">
      <c r="C98" s="88"/>
      <c r="D98" s="88"/>
      <c r="E98" s="88"/>
      <c r="F98" s="88"/>
      <c r="G98" s="88"/>
      <c r="H98" s="88"/>
      <c r="I98" s="88"/>
      <c r="J98" s="88"/>
      <c r="K98" s="88"/>
      <c r="L98" s="88"/>
    </row>
    <row r="99" spans="3:12" ht="12.75">
      <c r="C99" s="88"/>
      <c r="D99" s="88"/>
      <c r="E99" s="88"/>
      <c r="F99" s="88"/>
      <c r="G99" s="88"/>
      <c r="H99" s="88"/>
      <c r="I99" s="88"/>
      <c r="J99" s="88"/>
      <c r="K99" s="88"/>
      <c r="L99" s="88"/>
    </row>
    <row r="100" spans="3:12" ht="12.75">
      <c r="C100" s="88"/>
      <c r="D100" s="88"/>
      <c r="E100" s="88"/>
      <c r="F100" s="88"/>
      <c r="G100" s="88"/>
      <c r="H100" s="88"/>
      <c r="I100" s="88"/>
      <c r="J100" s="88"/>
      <c r="K100" s="88"/>
      <c r="L100" s="88"/>
    </row>
    <row r="101" spans="3:12" ht="12.75">
      <c r="C101" s="88"/>
      <c r="D101" s="88"/>
      <c r="E101" s="88"/>
      <c r="F101" s="88"/>
      <c r="G101" s="88"/>
      <c r="H101" s="88"/>
      <c r="I101" s="88"/>
      <c r="J101" s="88"/>
      <c r="K101" s="88"/>
      <c r="L101" s="88"/>
    </row>
    <row r="102" spans="3:12" ht="12.75">
      <c r="C102" s="88"/>
      <c r="D102" s="88"/>
      <c r="E102" s="88"/>
      <c r="F102" s="88"/>
      <c r="G102" s="88"/>
      <c r="H102" s="88"/>
      <c r="I102" s="88"/>
      <c r="J102" s="88"/>
      <c r="K102" s="88"/>
      <c r="L102" s="88"/>
    </row>
    <row r="103" spans="3:12" ht="12.75">
      <c r="C103" s="88"/>
      <c r="D103" s="88"/>
      <c r="E103" s="88"/>
      <c r="F103" s="88"/>
      <c r="G103" s="88"/>
      <c r="H103" s="88"/>
      <c r="I103" s="88"/>
      <c r="J103" s="88"/>
      <c r="K103" s="88"/>
      <c r="L103" s="88"/>
    </row>
    <row r="104" spans="3:12" ht="12.75">
      <c r="C104" s="88"/>
      <c r="D104" s="88"/>
      <c r="E104" s="88"/>
      <c r="F104" s="88"/>
      <c r="G104" s="88"/>
      <c r="H104" s="88"/>
      <c r="I104" s="88"/>
      <c r="J104" s="88"/>
      <c r="K104" s="88"/>
      <c r="L104" s="88"/>
    </row>
    <row r="105" spans="3:12" ht="12.75">
      <c r="C105" s="88"/>
      <c r="D105" s="88"/>
      <c r="E105" s="88"/>
      <c r="F105" s="88"/>
      <c r="G105" s="88"/>
      <c r="H105" s="88"/>
      <c r="I105" s="88"/>
      <c r="J105" s="88"/>
      <c r="K105" s="88"/>
      <c r="L105" s="88"/>
    </row>
    <row r="106" spans="3:12" ht="12.75">
      <c r="C106" s="88"/>
      <c r="D106" s="88"/>
      <c r="E106" s="88"/>
      <c r="F106" s="88"/>
      <c r="G106" s="88"/>
      <c r="H106" s="88"/>
      <c r="I106" s="88"/>
      <c r="J106" s="88"/>
      <c r="K106" s="88"/>
      <c r="L106" s="88"/>
    </row>
    <row r="107" spans="3:12" ht="12.75">
      <c r="C107" s="88"/>
      <c r="D107" s="88"/>
      <c r="E107" s="88"/>
      <c r="F107" s="88"/>
      <c r="G107" s="88"/>
      <c r="H107" s="88"/>
      <c r="I107" s="88"/>
      <c r="J107" s="88"/>
      <c r="K107" s="88"/>
      <c r="L107" s="88"/>
    </row>
    <row r="108" spans="3:12" ht="12.75">
      <c r="C108" s="88"/>
      <c r="D108" s="88"/>
      <c r="E108" s="88"/>
      <c r="F108" s="88"/>
      <c r="G108" s="88"/>
      <c r="H108" s="88"/>
      <c r="I108" s="88"/>
      <c r="J108" s="88"/>
      <c r="K108" s="88"/>
      <c r="L108" s="88"/>
    </row>
    <row r="109" spans="3:12" ht="12.75">
      <c r="C109" s="88"/>
      <c r="D109" s="88"/>
      <c r="E109" s="88"/>
      <c r="F109" s="88"/>
      <c r="G109" s="88"/>
      <c r="H109" s="88"/>
      <c r="I109" s="88"/>
      <c r="J109" s="88"/>
      <c r="K109" s="88"/>
      <c r="L109" s="88"/>
    </row>
    <row r="110" spans="3:12" ht="12.75">
      <c r="C110" s="88"/>
      <c r="D110" s="88"/>
      <c r="E110" s="88"/>
      <c r="F110" s="88"/>
      <c r="G110" s="88"/>
      <c r="H110" s="88"/>
      <c r="I110" s="88"/>
      <c r="J110" s="88"/>
      <c r="K110" s="88"/>
      <c r="L110" s="88"/>
    </row>
    <row r="111" spans="3:12" ht="12.75">
      <c r="C111" s="88"/>
      <c r="D111" s="88"/>
      <c r="E111" s="88"/>
      <c r="F111" s="88"/>
      <c r="G111" s="88"/>
      <c r="H111" s="88"/>
      <c r="I111" s="88"/>
      <c r="J111" s="88"/>
      <c r="K111" s="88"/>
      <c r="L111" s="88"/>
    </row>
    <row r="112" spans="3:12" ht="12.75">
      <c r="C112" s="88"/>
      <c r="D112" s="88"/>
      <c r="E112" s="88"/>
      <c r="F112" s="88"/>
      <c r="G112" s="88"/>
      <c r="H112" s="88"/>
      <c r="I112" s="88"/>
      <c r="J112" s="88"/>
      <c r="K112" s="88"/>
      <c r="L112" s="88"/>
    </row>
    <row r="113" spans="3:12" ht="12.75">
      <c r="C113" s="88"/>
      <c r="D113" s="88"/>
      <c r="E113" s="88"/>
      <c r="F113" s="88"/>
      <c r="G113" s="88"/>
      <c r="H113" s="88"/>
      <c r="I113" s="88"/>
      <c r="J113" s="88"/>
      <c r="K113" s="88"/>
      <c r="L113" s="88"/>
    </row>
    <row r="114" spans="3:12" ht="12.75">
      <c r="C114" s="88"/>
      <c r="D114" s="88"/>
      <c r="E114" s="88"/>
      <c r="F114" s="88"/>
      <c r="G114" s="88"/>
      <c r="H114" s="88"/>
      <c r="I114" s="88"/>
      <c r="J114" s="88"/>
      <c r="K114" s="88"/>
      <c r="L114" s="88"/>
    </row>
    <row r="115" spans="3:12" ht="12.75">
      <c r="C115" s="88"/>
      <c r="D115" s="88"/>
      <c r="E115" s="88"/>
      <c r="F115" s="88"/>
      <c r="G115" s="88"/>
      <c r="H115" s="88"/>
      <c r="I115" s="88"/>
      <c r="J115" s="88"/>
      <c r="K115" s="88"/>
      <c r="L115" s="88"/>
    </row>
    <row r="116" spans="3:12" ht="12.75">
      <c r="C116" s="88"/>
      <c r="D116" s="88"/>
      <c r="E116" s="88"/>
      <c r="F116" s="88"/>
      <c r="G116" s="88"/>
      <c r="H116" s="88"/>
      <c r="I116" s="88"/>
      <c r="J116" s="88"/>
      <c r="K116" s="88"/>
      <c r="L116" s="88"/>
    </row>
    <row r="117" spans="3:12" ht="12.75">
      <c r="C117" s="88"/>
      <c r="D117" s="88"/>
      <c r="E117" s="88"/>
      <c r="F117" s="88"/>
      <c r="G117" s="88"/>
      <c r="H117" s="88"/>
      <c r="I117" s="88"/>
      <c r="J117" s="88"/>
      <c r="K117" s="88"/>
      <c r="L117" s="88"/>
    </row>
    <row r="118" spans="3:12" ht="12.75">
      <c r="C118" s="88"/>
      <c r="D118" s="88"/>
      <c r="E118" s="88"/>
      <c r="F118" s="88"/>
      <c r="G118" s="88"/>
      <c r="H118" s="88"/>
      <c r="I118" s="88"/>
      <c r="J118" s="88"/>
      <c r="K118" s="88"/>
      <c r="L118" s="88"/>
    </row>
    <row r="119" spans="3:12" ht="12.75">
      <c r="C119" s="88"/>
      <c r="D119" s="88"/>
      <c r="E119" s="88"/>
      <c r="F119" s="88"/>
      <c r="G119" s="88"/>
      <c r="H119" s="88"/>
      <c r="I119" s="88"/>
      <c r="J119" s="88"/>
      <c r="K119" s="88"/>
      <c r="L119" s="88"/>
    </row>
    <row r="120" spans="3:12" ht="12.75">
      <c r="C120" s="88"/>
      <c r="D120" s="88"/>
      <c r="E120" s="88"/>
      <c r="F120" s="88"/>
      <c r="G120" s="88"/>
      <c r="H120" s="88"/>
      <c r="I120" s="88"/>
      <c r="J120" s="88"/>
      <c r="K120" s="88"/>
      <c r="L120" s="88"/>
    </row>
    <row r="121" spans="3:12" ht="12.75">
      <c r="C121" s="88"/>
      <c r="D121" s="88"/>
      <c r="E121" s="88"/>
      <c r="F121" s="88"/>
      <c r="G121" s="88"/>
      <c r="H121" s="88"/>
      <c r="I121" s="88"/>
      <c r="J121" s="88"/>
      <c r="K121" s="88"/>
      <c r="L121" s="88"/>
    </row>
    <row r="122" spans="3:12" ht="12.75">
      <c r="C122" s="88"/>
      <c r="D122" s="88"/>
      <c r="E122" s="88"/>
      <c r="F122" s="88"/>
      <c r="G122" s="88"/>
      <c r="H122" s="88"/>
      <c r="I122" s="88"/>
      <c r="J122" s="88"/>
      <c r="K122" s="88"/>
      <c r="L122" s="88"/>
    </row>
    <row r="123" spans="3:12" ht="12.75">
      <c r="C123" s="88"/>
      <c r="D123" s="88"/>
      <c r="E123" s="88"/>
      <c r="F123" s="88"/>
      <c r="G123" s="88"/>
      <c r="H123" s="88"/>
      <c r="I123" s="88"/>
      <c r="J123" s="88"/>
      <c r="K123" s="88"/>
      <c r="L123" s="88"/>
    </row>
    <row r="124" spans="3:12" ht="12.75">
      <c r="C124" s="88"/>
      <c r="D124" s="88"/>
      <c r="E124" s="88"/>
      <c r="F124" s="88"/>
      <c r="G124" s="88"/>
      <c r="H124" s="88"/>
      <c r="I124" s="88"/>
      <c r="J124" s="88"/>
      <c r="K124" s="88"/>
      <c r="L124" s="88"/>
    </row>
    <row r="125" spans="3:12" ht="12.75">
      <c r="C125" s="88"/>
      <c r="D125" s="88"/>
      <c r="E125" s="88"/>
      <c r="F125" s="88"/>
      <c r="G125" s="88"/>
      <c r="H125" s="88"/>
      <c r="I125" s="88"/>
      <c r="J125" s="88"/>
      <c r="K125" s="88"/>
      <c r="L125" s="88"/>
    </row>
    <row r="126" spans="3:12" ht="12.75">
      <c r="C126" s="88"/>
      <c r="D126" s="88"/>
      <c r="E126" s="88"/>
      <c r="F126" s="88"/>
      <c r="G126" s="88"/>
      <c r="H126" s="88"/>
      <c r="I126" s="88"/>
      <c r="J126" s="88"/>
      <c r="K126" s="88"/>
      <c r="L126" s="88"/>
    </row>
    <row r="127" spans="3:12" ht="12.75">
      <c r="C127" s="88"/>
      <c r="D127" s="88"/>
      <c r="E127" s="88"/>
      <c r="F127" s="88"/>
      <c r="G127" s="88"/>
      <c r="H127" s="88"/>
      <c r="I127" s="88"/>
      <c r="J127" s="88"/>
      <c r="K127" s="88"/>
      <c r="L127" s="88"/>
    </row>
    <row r="128" spans="3:12" ht="12.75">
      <c r="C128" s="88"/>
      <c r="D128" s="88"/>
      <c r="E128" s="88"/>
      <c r="F128" s="88"/>
      <c r="G128" s="88"/>
      <c r="H128" s="88"/>
      <c r="I128" s="88"/>
      <c r="J128" s="88"/>
      <c r="K128" s="88"/>
      <c r="L128" s="88"/>
    </row>
    <row r="129" spans="3:12" ht="12.75">
      <c r="C129" s="88"/>
      <c r="D129" s="88"/>
      <c r="E129" s="88"/>
      <c r="F129" s="88"/>
      <c r="G129" s="88"/>
      <c r="H129" s="88"/>
      <c r="I129" s="88"/>
      <c r="J129" s="88"/>
      <c r="K129" s="88"/>
      <c r="L129" s="88"/>
    </row>
    <row r="130" spans="3:12" ht="12.75">
      <c r="C130" s="88"/>
      <c r="D130" s="88"/>
      <c r="E130" s="88"/>
      <c r="F130" s="88"/>
      <c r="G130" s="88"/>
      <c r="H130" s="88"/>
      <c r="I130" s="88"/>
      <c r="J130" s="88"/>
      <c r="K130" s="88"/>
      <c r="L130" s="88"/>
    </row>
    <row r="131" spans="3:12" ht="12.75">
      <c r="C131" s="88"/>
      <c r="D131" s="88"/>
      <c r="E131" s="88"/>
      <c r="F131" s="88"/>
      <c r="G131" s="88"/>
      <c r="H131" s="88"/>
      <c r="I131" s="88"/>
      <c r="J131" s="88"/>
      <c r="K131" s="88"/>
      <c r="L131" s="88"/>
    </row>
    <row r="132" spans="3:12" ht="12.75">
      <c r="C132" s="88"/>
      <c r="D132" s="88"/>
      <c r="E132" s="88"/>
      <c r="F132" s="88"/>
      <c r="G132" s="88"/>
      <c r="H132" s="88"/>
      <c r="I132" s="88"/>
      <c r="J132" s="88"/>
      <c r="K132" s="88"/>
      <c r="L132" s="88"/>
    </row>
    <row r="133" spans="3:12" ht="12.75">
      <c r="C133" s="88"/>
      <c r="D133" s="88"/>
      <c r="E133" s="88"/>
      <c r="F133" s="88"/>
      <c r="G133" s="88"/>
      <c r="H133" s="88"/>
      <c r="I133" s="88"/>
      <c r="J133" s="88"/>
      <c r="K133" s="88"/>
      <c r="L133" s="88"/>
    </row>
    <row r="134" spans="3:12" ht="12.75">
      <c r="C134" s="88"/>
      <c r="D134" s="88"/>
      <c r="E134" s="88"/>
      <c r="F134" s="88"/>
      <c r="G134" s="88"/>
      <c r="H134" s="88"/>
      <c r="I134" s="88"/>
      <c r="J134" s="88"/>
      <c r="K134" s="88"/>
      <c r="L134" s="88"/>
    </row>
    <row r="135" spans="3:12" ht="12.75">
      <c r="C135" s="88"/>
      <c r="D135" s="88"/>
      <c r="E135" s="88"/>
      <c r="F135" s="88"/>
      <c r="G135" s="88"/>
      <c r="H135" s="88"/>
      <c r="I135" s="88"/>
      <c r="J135" s="88"/>
      <c r="K135" s="88"/>
      <c r="L135" s="88"/>
    </row>
    <row r="136" spans="3:12" ht="12.75">
      <c r="C136" s="88"/>
      <c r="D136" s="88"/>
      <c r="E136" s="88"/>
      <c r="F136" s="88"/>
      <c r="G136" s="88"/>
      <c r="H136" s="88"/>
      <c r="I136" s="88"/>
      <c r="J136" s="88"/>
      <c r="K136" s="88"/>
      <c r="L136" s="88"/>
    </row>
    <row r="137" spans="3:12" ht="12.75">
      <c r="C137" s="88"/>
      <c r="D137" s="88"/>
      <c r="E137" s="88"/>
      <c r="F137" s="88"/>
      <c r="G137" s="88"/>
      <c r="H137" s="88"/>
      <c r="I137" s="88"/>
      <c r="J137" s="88"/>
      <c r="K137" s="88"/>
      <c r="L137" s="88"/>
    </row>
    <row r="138" spans="3:12" ht="12.75">
      <c r="C138" s="88"/>
      <c r="D138" s="88"/>
      <c r="E138" s="88"/>
      <c r="F138" s="88"/>
      <c r="G138" s="88"/>
      <c r="H138" s="88"/>
      <c r="I138" s="88"/>
      <c r="J138" s="88"/>
      <c r="K138" s="88"/>
      <c r="L138" s="88"/>
    </row>
    <row r="139" spans="3:12" ht="12.75">
      <c r="C139" s="88"/>
      <c r="D139" s="88"/>
      <c r="E139" s="88"/>
      <c r="F139" s="88"/>
      <c r="G139" s="88"/>
      <c r="H139" s="88"/>
      <c r="I139" s="88"/>
      <c r="J139" s="88"/>
      <c r="K139" s="88"/>
      <c r="L139" s="88"/>
    </row>
    <row r="140" spans="3:12" ht="12.75">
      <c r="C140" s="88"/>
      <c r="D140" s="88"/>
      <c r="E140" s="88"/>
      <c r="F140" s="88"/>
      <c r="G140" s="88"/>
      <c r="H140" s="88"/>
      <c r="I140" s="88"/>
      <c r="J140" s="88"/>
      <c r="K140" s="88"/>
      <c r="L140" s="88"/>
    </row>
    <row r="141" spans="3:12" ht="12.75">
      <c r="C141" s="88"/>
      <c r="D141" s="88"/>
      <c r="E141" s="88"/>
      <c r="F141" s="88"/>
      <c r="G141" s="88"/>
      <c r="H141" s="88"/>
      <c r="I141" s="88"/>
      <c r="J141" s="88"/>
      <c r="K141" s="88"/>
      <c r="L141" s="88"/>
    </row>
    <row r="142" spans="3:12" ht="12.75">
      <c r="C142" s="88"/>
      <c r="D142" s="88"/>
      <c r="E142" s="88"/>
      <c r="F142" s="88"/>
      <c r="G142" s="88"/>
      <c r="H142" s="88"/>
      <c r="I142" s="88"/>
      <c r="J142" s="88"/>
      <c r="K142" s="88"/>
      <c r="L142" s="88"/>
    </row>
    <row r="143" spans="3:12" ht="12.75">
      <c r="C143" s="88"/>
      <c r="D143" s="88"/>
      <c r="E143" s="88"/>
      <c r="F143" s="88"/>
      <c r="G143" s="88"/>
      <c r="H143" s="88"/>
      <c r="I143" s="88"/>
      <c r="J143" s="88"/>
      <c r="K143" s="88"/>
      <c r="L143" s="88"/>
    </row>
    <row r="144" spans="3:12" ht="12.75">
      <c r="C144" s="88"/>
      <c r="D144" s="88"/>
      <c r="E144" s="88"/>
      <c r="F144" s="88"/>
      <c r="G144" s="88"/>
      <c r="H144" s="88"/>
      <c r="I144" s="88"/>
      <c r="J144" s="88"/>
      <c r="K144" s="88"/>
      <c r="L144" s="88"/>
    </row>
    <row r="145" spans="3:12" ht="12.75">
      <c r="C145" s="88"/>
      <c r="D145" s="88"/>
      <c r="E145" s="88"/>
      <c r="F145" s="88"/>
      <c r="G145" s="88"/>
      <c r="H145" s="88"/>
      <c r="I145" s="88"/>
      <c r="J145" s="88"/>
      <c r="K145" s="88"/>
      <c r="L145" s="88"/>
    </row>
    <row r="146" spans="3:12" ht="12.75">
      <c r="C146" s="88"/>
      <c r="D146" s="88"/>
      <c r="E146" s="88"/>
      <c r="F146" s="88"/>
      <c r="G146" s="88"/>
      <c r="H146" s="88"/>
      <c r="I146" s="88"/>
      <c r="J146" s="88"/>
      <c r="K146" s="88"/>
      <c r="L146" s="88"/>
    </row>
    <row r="147" spans="3:12" ht="12.75">
      <c r="C147" s="88"/>
      <c r="D147" s="88"/>
      <c r="E147" s="88"/>
      <c r="F147" s="88"/>
      <c r="G147" s="88"/>
      <c r="H147" s="88"/>
      <c r="I147" s="88"/>
      <c r="J147" s="88"/>
      <c r="K147" s="88"/>
      <c r="L147" s="88"/>
    </row>
    <row r="148" spans="3:12" ht="12.75">
      <c r="C148" s="88"/>
      <c r="D148" s="88"/>
      <c r="E148" s="88"/>
      <c r="F148" s="88"/>
      <c r="G148" s="88"/>
      <c r="H148" s="88"/>
      <c r="I148" s="88"/>
      <c r="J148" s="88"/>
      <c r="K148" s="88"/>
      <c r="L148" s="88"/>
    </row>
    <row r="149" spans="3:12" ht="12.75">
      <c r="C149" s="88"/>
      <c r="D149" s="88"/>
      <c r="E149" s="88"/>
      <c r="F149" s="88"/>
      <c r="G149" s="88"/>
      <c r="H149" s="88"/>
      <c r="I149" s="88"/>
      <c r="J149" s="88"/>
      <c r="K149" s="88"/>
      <c r="L149" s="88"/>
    </row>
    <row r="150" spans="3:12" ht="12.75">
      <c r="C150" s="88"/>
      <c r="D150" s="88"/>
      <c r="E150" s="88"/>
      <c r="F150" s="88"/>
      <c r="G150" s="88"/>
      <c r="H150" s="88"/>
      <c r="I150" s="88"/>
      <c r="J150" s="88"/>
      <c r="K150" s="88"/>
      <c r="L150" s="88"/>
    </row>
    <row r="151" spans="3:12" ht="12.75">
      <c r="C151" s="88"/>
      <c r="D151" s="88"/>
      <c r="E151" s="88"/>
      <c r="F151" s="88"/>
      <c r="G151" s="88"/>
      <c r="H151" s="88"/>
      <c r="I151" s="88"/>
      <c r="J151" s="88"/>
      <c r="K151" s="88"/>
      <c r="L151" s="88"/>
    </row>
    <row r="152" spans="3:12" ht="12.75">
      <c r="C152" s="88"/>
      <c r="D152" s="88"/>
      <c r="E152" s="88"/>
      <c r="F152" s="88"/>
      <c r="G152" s="88"/>
      <c r="H152" s="88"/>
      <c r="I152" s="88"/>
      <c r="J152" s="88"/>
      <c r="K152" s="88"/>
      <c r="L152" s="88"/>
    </row>
    <row r="153" spans="3:12" ht="12.75">
      <c r="C153" s="88"/>
      <c r="D153" s="88"/>
      <c r="E153" s="88"/>
      <c r="F153" s="88"/>
      <c r="G153" s="88"/>
      <c r="H153" s="88"/>
      <c r="I153" s="88"/>
      <c r="J153" s="88"/>
      <c r="K153" s="88"/>
      <c r="L153" s="88"/>
    </row>
    <row r="154" spans="3:12" ht="12.75">
      <c r="C154" s="88"/>
      <c r="D154" s="88"/>
      <c r="E154" s="88"/>
      <c r="F154" s="88"/>
      <c r="G154" s="88"/>
      <c r="H154" s="88"/>
      <c r="I154" s="88"/>
      <c r="J154" s="88"/>
      <c r="K154" s="88"/>
      <c r="L154" s="88"/>
    </row>
    <row r="155" spans="3:12" ht="12.75">
      <c r="C155" s="88"/>
      <c r="D155" s="88"/>
      <c r="E155" s="88"/>
      <c r="F155" s="88"/>
      <c r="G155" s="88"/>
      <c r="H155" s="88"/>
      <c r="I155" s="88"/>
      <c r="J155" s="88"/>
      <c r="K155" s="88"/>
      <c r="L155" s="88"/>
    </row>
    <row r="156" spans="3:12" ht="12.75">
      <c r="C156" s="88"/>
      <c r="D156" s="88"/>
      <c r="E156" s="88"/>
      <c r="F156" s="88"/>
      <c r="G156" s="88"/>
      <c r="H156" s="88"/>
      <c r="I156" s="88"/>
      <c r="J156" s="88"/>
      <c r="K156" s="88"/>
      <c r="L156" s="88"/>
    </row>
    <row r="157" spans="3:12" ht="12.75">
      <c r="C157" s="88"/>
      <c r="D157" s="88"/>
      <c r="E157" s="88"/>
      <c r="F157" s="88"/>
      <c r="G157" s="88"/>
      <c r="H157" s="88"/>
      <c r="I157" s="88"/>
      <c r="J157" s="88"/>
      <c r="K157" s="88"/>
      <c r="L157" s="88"/>
    </row>
    <row r="158" spans="3:12" ht="12.75">
      <c r="C158" s="88"/>
      <c r="D158" s="88"/>
      <c r="E158" s="88"/>
      <c r="F158" s="88"/>
      <c r="G158" s="88"/>
      <c r="H158" s="88"/>
      <c r="I158" s="88"/>
      <c r="J158" s="88"/>
      <c r="K158" s="88"/>
      <c r="L158" s="88"/>
    </row>
    <row r="159" spans="3:12" ht="12.75">
      <c r="C159" s="88"/>
      <c r="D159" s="88"/>
      <c r="E159" s="88"/>
      <c r="F159" s="88"/>
      <c r="G159" s="88"/>
      <c r="H159" s="88"/>
      <c r="I159" s="88"/>
      <c r="J159" s="88"/>
      <c r="K159" s="88"/>
      <c r="L159" s="88"/>
    </row>
    <row r="160" spans="3:12" ht="12.75">
      <c r="C160" s="88"/>
      <c r="D160" s="88"/>
      <c r="E160" s="88"/>
      <c r="F160" s="88"/>
      <c r="G160" s="88"/>
      <c r="H160" s="88"/>
      <c r="I160" s="88"/>
      <c r="J160" s="88"/>
      <c r="K160" s="88"/>
      <c r="L160" s="88"/>
    </row>
    <row r="161" spans="3:12" ht="12.75">
      <c r="C161" s="88"/>
      <c r="D161" s="88"/>
      <c r="E161" s="88"/>
      <c r="F161" s="88"/>
      <c r="G161" s="88"/>
      <c r="H161" s="88"/>
      <c r="I161" s="88"/>
      <c r="J161" s="88"/>
      <c r="K161" s="88"/>
      <c r="L161" s="88"/>
    </row>
    <row r="162" spans="3:12" ht="12.75">
      <c r="C162" s="88"/>
      <c r="D162" s="88"/>
      <c r="E162" s="88"/>
      <c r="F162" s="88"/>
      <c r="G162" s="88"/>
      <c r="H162" s="88"/>
      <c r="I162" s="88"/>
      <c r="J162" s="88"/>
      <c r="K162" s="88"/>
      <c r="L162" s="88"/>
    </row>
    <row r="163" spans="3:12" ht="12.75">
      <c r="C163" s="88"/>
      <c r="D163" s="88"/>
      <c r="E163" s="88"/>
      <c r="F163" s="88"/>
      <c r="G163" s="88"/>
      <c r="H163" s="88"/>
      <c r="I163" s="88"/>
      <c r="J163" s="88"/>
      <c r="K163" s="88"/>
      <c r="L163" s="88"/>
    </row>
    <row r="164" spans="3:12" ht="12.75">
      <c r="C164" s="88"/>
      <c r="D164" s="88"/>
      <c r="E164" s="88"/>
      <c r="F164" s="88"/>
      <c r="G164" s="88"/>
      <c r="H164" s="88"/>
      <c r="I164" s="88"/>
      <c r="J164" s="88"/>
      <c r="K164" s="88"/>
      <c r="L164" s="88"/>
    </row>
    <row r="165" spans="3:12" ht="12.75">
      <c r="C165" s="88"/>
      <c r="D165" s="88"/>
      <c r="E165" s="88"/>
      <c r="F165" s="88"/>
      <c r="G165" s="88"/>
      <c r="H165" s="88"/>
      <c r="I165" s="88"/>
      <c r="J165" s="88"/>
      <c r="K165" s="88"/>
      <c r="L165" s="88"/>
    </row>
    <row r="166" spans="3:12" ht="12.75">
      <c r="C166" s="88"/>
      <c r="D166" s="88"/>
      <c r="E166" s="88"/>
      <c r="F166" s="88"/>
      <c r="G166" s="88"/>
      <c r="H166" s="88"/>
      <c r="I166" s="88"/>
      <c r="J166" s="88"/>
      <c r="K166" s="88"/>
      <c r="L166" s="88"/>
    </row>
    <row r="167" spans="3:12" ht="12.75">
      <c r="C167" s="88"/>
      <c r="D167" s="88"/>
      <c r="E167" s="88"/>
      <c r="F167" s="88"/>
      <c r="G167" s="88"/>
      <c r="H167" s="88"/>
      <c r="I167" s="88"/>
      <c r="J167" s="88"/>
      <c r="K167" s="88"/>
      <c r="L167" s="88"/>
    </row>
    <row r="168" spans="3:12" ht="12.75">
      <c r="C168" s="88"/>
      <c r="D168" s="88"/>
      <c r="E168" s="88"/>
      <c r="F168" s="88"/>
      <c r="G168" s="88"/>
      <c r="H168" s="88"/>
      <c r="I168" s="88"/>
      <c r="J168" s="88"/>
      <c r="K168" s="88"/>
      <c r="L168" s="88"/>
    </row>
    <row r="169" spans="3:12" ht="12.75">
      <c r="C169" s="88"/>
      <c r="D169" s="88"/>
      <c r="E169" s="88"/>
      <c r="F169" s="88"/>
      <c r="G169" s="88"/>
      <c r="H169" s="88"/>
      <c r="I169" s="88"/>
      <c r="J169" s="88"/>
      <c r="K169" s="88"/>
      <c r="L169" s="88"/>
    </row>
    <row r="170" spans="3:12" ht="12.75">
      <c r="C170" s="88"/>
      <c r="D170" s="88"/>
      <c r="E170" s="88"/>
      <c r="F170" s="88"/>
      <c r="G170" s="88"/>
      <c r="H170" s="88"/>
      <c r="I170" s="88"/>
      <c r="J170" s="88"/>
      <c r="K170" s="88"/>
      <c r="L170" s="88"/>
    </row>
    <row r="171" spans="3:12" ht="12.75">
      <c r="C171" s="88"/>
      <c r="D171" s="88"/>
      <c r="E171" s="88"/>
      <c r="F171" s="88"/>
      <c r="G171" s="88"/>
      <c r="H171" s="88"/>
      <c r="I171" s="88"/>
      <c r="J171" s="88"/>
      <c r="K171" s="88"/>
      <c r="L171" s="88"/>
    </row>
    <row r="172" spans="3:12" ht="12.75">
      <c r="C172" s="88"/>
      <c r="D172" s="88"/>
      <c r="E172" s="88"/>
      <c r="F172" s="88"/>
      <c r="G172" s="88"/>
      <c r="H172" s="88"/>
      <c r="I172" s="88"/>
      <c r="J172" s="88"/>
      <c r="K172" s="88"/>
      <c r="L172" s="88"/>
    </row>
    <row r="173" spans="3:12" ht="12.75">
      <c r="C173" s="88"/>
      <c r="D173" s="88"/>
      <c r="E173" s="88"/>
      <c r="F173" s="88"/>
      <c r="G173" s="88"/>
      <c r="H173" s="88"/>
      <c r="I173" s="88"/>
      <c r="J173" s="88"/>
      <c r="K173" s="88"/>
      <c r="L173" s="88"/>
    </row>
    <row r="174" spans="3:12" ht="12.75">
      <c r="C174" s="88"/>
      <c r="D174" s="88"/>
      <c r="E174" s="88"/>
      <c r="F174" s="88"/>
      <c r="G174" s="88"/>
      <c r="H174" s="88"/>
      <c r="I174" s="88"/>
      <c r="J174" s="88"/>
      <c r="K174" s="88"/>
      <c r="L174" s="88"/>
    </row>
    <row r="175" spans="3:12" ht="12.75">
      <c r="C175" s="88"/>
      <c r="D175" s="88"/>
      <c r="E175" s="88"/>
      <c r="F175" s="88"/>
      <c r="G175" s="88"/>
      <c r="H175" s="88"/>
      <c r="I175" s="88"/>
      <c r="J175" s="88"/>
      <c r="K175" s="88"/>
      <c r="L175" s="88"/>
    </row>
    <row r="176" spans="3:12" ht="12.75">
      <c r="C176" s="88"/>
      <c r="D176" s="88"/>
      <c r="E176" s="88"/>
      <c r="F176" s="88"/>
      <c r="G176" s="88"/>
      <c r="H176" s="88"/>
      <c r="I176" s="88"/>
      <c r="J176" s="88"/>
      <c r="K176" s="88"/>
      <c r="L176" s="88"/>
    </row>
    <row r="177" spans="3:12" ht="12.75">
      <c r="C177" s="88"/>
      <c r="D177" s="88"/>
      <c r="E177" s="88"/>
      <c r="F177" s="88"/>
      <c r="G177" s="88"/>
      <c r="H177" s="88"/>
      <c r="I177" s="88"/>
      <c r="J177" s="88"/>
      <c r="K177" s="88"/>
      <c r="L177" s="88"/>
    </row>
    <row r="178" spans="3:12" ht="12.75">
      <c r="C178" s="88"/>
      <c r="D178" s="88"/>
      <c r="E178" s="88"/>
      <c r="F178" s="88"/>
      <c r="G178" s="88"/>
      <c r="H178" s="88"/>
      <c r="I178" s="88"/>
      <c r="J178" s="88"/>
      <c r="K178" s="88"/>
      <c r="L178" s="88"/>
    </row>
    <row r="179" spans="3:12" ht="12.75">
      <c r="C179" s="88"/>
      <c r="D179" s="88"/>
      <c r="E179" s="88"/>
      <c r="F179" s="88"/>
      <c r="G179" s="88"/>
      <c r="H179" s="88"/>
      <c r="I179" s="88"/>
      <c r="J179" s="88"/>
      <c r="K179" s="88"/>
      <c r="L179" s="88"/>
    </row>
    <row r="180" spans="3:12" ht="12.75">
      <c r="C180" s="88"/>
      <c r="D180" s="88"/>
      <c r="E180" s="88"/>
      <c r="F180" s="88"/>
      <c r="G180" s="88"/>
      <c r="H180" s="88"/>
      <c r="I180" s="88"/>
      <c r="J180" s="88"/>
      <c r="K180" s="88"/>
      <c r="L180" s="88"/>
    </row>
    <row r="181" spans="3:12" ht="12.75">
      <c r="C181" s="88"/>
      <c r="D181" s="88"/>
      <c r="E181" s="88"/>
      <c r="F181" s="88"/>
      <c r="G181" s="88"/>
      <c r="H181" s="88"/>
      <c r="I181" s="88"/>
      <c r="J181" s="88"/>
      <c r="K181" s="88"/>
      <c r="L181" s="88"/>
    </row>
    <row r="182" spans="3:12" ht="12.75">
      <c r="C182" s="88"/>
      <c r="D182" s="88"/>
      <c r="E182" s="88"/>
      <c r="F182" s="88"/>
      <c r="G182" s="88"/>
      <c r="H182" s="88"/>
      <c r="I182" s="88"/>
      <c r="J182" s="88"/>
      <c r="K182" s="88"/>
      <c r="L182" s="88"/>
    </row>
    <row r="183" spans="3:12" ht="12.75">
      <c r="C183" s="88"/>
      <c r="D183" s="88"/>
      <c r="E183" s="88"/>
      <c r="F183" s="88"/>
      <c r="G183" s="88"/>
      <c r="H183" s="88"/>
      <c r="I183" s="88"/>
      <c r="J183" s="88"/>
      <c r="K183" s="88"/>
      <c r="L183" s="88"/>
    </row>
    <row r="184" spans="3:12" ht="12.75">
      <c r="C184" s="88"/>
      <c r="D184" s="88"/>
      <c r="E184" s="88"/>
      <c r="F184" s="88"/>
      <c r="G184" s="88"/>
      <c r="H184" s="88"/>
      <c r="I184" s="88"/>
      <c r="J184" s="88"/>
      <c r="K184" s="88"/>
      <c r="L184" s="88"/>
    </row>
    <row r="185" spans="3:12" ht="12.75">
      <c r="C185" s="88"/>
      <c r="D185" s="88"/>
      <c r="E185" s="88"/>
      <c r="F185" s="88"/>
      <c r="G185" s="88"/>
      <c r="H185" s="88"/>
      <c r="I185" s="88"/>
      <c r="J185" s="88"/>
      <c r="K185" s="88"/>
      <c r="L185" s="88"/>
    </row>
    <row r="186" spans="3:12" ht="12.75">
      <c r="C186" s="88"/>
      <c r="D186" s="88"/>
      <c r="E186" s="88"/>
      <c r="F186" s="88"/>
      <c r="G186" s="88"/>
      <c r="H186" s="88"/>
      <c r="I186" s="88"/>
      <c r="J186" s="88"/>
      <c r="K186" s="88"/>
      <c r="L186" s="88"/>
    </row>
    <row r="187" spans="3:12" ht="12.75">
      <c r="C187" s="88"/>
      <c r="D187" s="88"/>
      <c r="E187" s="88"/>
      <c r="F187" s="88"/>
      <c r="G187" s="88"/>
      <c r="H187" s="88"/>
      <c r="I187" s="88"/>
      <c r="J187" s="88"/>
      <c r="K187" s="88"/>
      <c r="L187" s="88"/>
    </row>
    <row r="188" spans="3:12" ht="12.75">
      <c r="C188" s="88"/>
      <c r="D188" s="88"/>
      <c r="E188" s="88"/>
      <c r="F188" s="88"/>
      <c r="G188" s="88"/>
      <c r="H188" s="88"/>
      <c r="I188" s="88"/>
      <c r="J188" s="88"/>
      <c r="K188" s="88"/>
      <c r="L188" s="88"/>
    </row>
    <row r="189" spans="3:12" ht="12.75">
      <c r="C189" s="88"/>
      <c r="D189" s="88"/>
      <c r="E189" s="88"/>
      <c r="F189" s="88"/>
      <c r="G189" s="88"/>
      <c r="H189" s="88"/>
      <c r="I189" s="88"/>
      <c r="J189" s="88"/>
      <c r="K189" s="88"/>
      <c r="L189" s="88"/>
    </row>
    <row r="190" spans="3:12" ht="12.75">
      <c r="C190" s="88"/>
      <c r="D190" s="88"/>
      <c r="E190" s="88"/>
      <c r="F190" s="88"/>
      <c r="G190" s="88"/>
      <c r="H190" s="88"/>
      <c r="I190" s="88"/>
      <c r="J190" s="88"/>
      <c r="K190" s="88"/>
      <c r="L190" s="88"/>
    </row>
    <row r="191" spans="3:12" ht="12.75">
      <c r="C191" s="88"/>
      <c r="D191" s="88"/>
      <c r="E191" s="88"/>
      <c r="F191" s="88"/>
      <c r="G191" s="88"/>
      <c r="H191" s="88"/>
      <c r="I191" s="88"/>
      <c r="J191" s="88"/>
      <c r="K191" s="88"/>
      <c r="L191" s="88"/>
    </row>
    <row r="192" spans="3:12" ht="12.75">
      <c r="C192" s="88"/>
      <c r="D192" s="88"/>
      <c r="E192" s="88"/>
      <c r="F192" s="88"/>
      <c r="G192" s="88"/>
      <c r="H192" s="88"/>
      <c r="I192" s="88"/>
      <c r="J192" s="88"/>
      <c r="K192" s="88"/>
      <c r="L192" s="88"/>
    </row>
    <row r="193" spans="3:12" ht="12.75">
      <c r="C193" s="88"/>
      <c r="D193" s="88"/>
      <c r="E193" s="88"/>
      <c r="F193" s="88"/>
      <c r="G193" s="88"/>
      <c r="H193" s="88"/>
      <c r="I193" s="88"/>
      <c r="J193" s="88"/>
      <c r="K193" s="88"/>
      <c r="L193" s="88"/>
    </row>
    <row r="194" spans="3:12" ht="12.75">
      <c r="C194" s="88"/>
      <c r="D194" s="88"/>
      <c r="E194" s="88"/>
      <c r="F194" s="88"/>
      <c r="G194" s="88"/>
      <c r="H194" s="88"/>
      <c r="I194" s="88"/>
      <c r="J194" s="88"/>
      <c r="K194" s="88"/>
      <c r="L194" s="88"/>
    </row>
    <row r="195" spans="3:12" ht="12.75">
      <c r="C195" s="88"/>
      <c r="D195" s="88"/>
      <c r="E195" s="88"/>
      <c r="F195" s="88"/>
      <c r="G195" s="88"/>
      <c r="H195" s="88"/>
      <c r="I195" s="88"/>
      <c r="J195" s="88"/>
      <c r="K195" s="88"/>
      <c r="L195" s="88"/>
    </row>
    <row r="196" spans="3:12" ht="12.75">
      <c r="C196" s="88"/>
      <c r="D196" s="88"/>
      <c r="E196" s="88"/>
      <c r="F196" s="88"/>
      <c r="G196" s="88"/>
      <c r="H196" s="88"/>
      <c r="I196" s="88"/>
      <c r="J196" s="88"/>
      <c r="K196" s="88"/>
      <c r="L196" s="88"/>
    </row>
    <row r="197" spans="3:12" ht="12.75">
      <c r="C197" s="88"/>
      <c r="D197" s="88"/>
      <c r="E197" s="88"/>
      <c r="F197" s="88"/>
      <c r="G197" s="88"/>
      <c r="H197" s="88"/>
      <c r="I197" s="88"/>
      <c r="J197" s="88"/>
      <c r="K197" s="88"/>
      <c r="L197" s="88"/>
    </row>
    <row r="198" spans="3:12" ht="12.75">
      <c r="C198" s="88"/>
      <c r="D198" s="88"/>
      <c r="E198" s="88"/>
      <c r="F198" s="88"/>
      <c r="G198" s="88"/>
      <c r="H198" s="88"/>
      <c r="I198" s="88"/>
      <c r="J198" s="88"/>
      <c r="K198" s="88"/>
      <c r="L198" s="88"/>
    </row>
    <row r="199" spans="3:12" ht="12.75">
      <c r="C199" s="88"/>
      <c r="D199" s="88"/>
      <c r="E199" s="88"/>
      <c r="F199" s="88"/>
      <c r="G199" s="88"/>
      <c r="H199" s="88"/>
      <c r="I199" s="88"/>
      <c r="J199" s="88"/>
      <c r="K199" s="88"/>
      <c r="L199" s="88"/>
    </row>
    <row r="200" spans="3:12" ht="12.75">
      <c r="C200" s="88"/>
      <c r="D200" s="88"/>
      <c r="E200" s="88"/>
      <c r="F200" s="88"/>
      <c r="G200" s="88"/>
      <c r="H200" s="88"/>
      <c r="I200" s="88"/>
      <c r="J200" s="88"/>
      <c r="K200" s="88"/>
      <c r="L200" s="88"/>
    </row>
    <row r="201" spans="3:12" ht="12.75">
      <c r="C201" s="88"/>
      <c r="D201" s="88"/>
      <c r="E201" s="88"/>
      <c r="F201" s="88"/>
      <c r="G201" s="88"/>
      <c r="H201" s="88"/>
      <c r="I201" s="88"/>
      <c r="J201" s="88"/>
      <c r="K201" s="88"/>
      <c r="L201" s="88"/>
    </row>
    <row r="202" spans="3:12" ht="12.75">
      <c r="C202" s="88"/>
      <c r="D202" s="88"/>
      <c r="E202" s="88"/>
      <c r="F202" s="88"/>
      <c r="G202" s="88"/>
      <c r="H202" s="88"/>
      <c r="I202" s="88"/>
      <c r="J202" s="88"/>
      <c r="K202" s="88"/>
      <c r="L202" s="88"/>
    </row>
    <row r="203" spans="3:12" ht="12.75">
      <c r="C203" s="88"/>
      <c r="D203" s="88"/>
      <c r="E203" s="88"/>
      <c r="F203" s="88"/>
      <c r="G203" s="88"/>
      <c r="H203" s="88"/>
      <c r="I203" s="88"/>
      <c r="J203" s="88"/>
      <c r="K203" s="88"/>
      <c r="L203" s="88"/>
    </row>
    <row r="204" spans="3:12" ht="12.75">
      <c r="C204" s="88"/>
      <c r="D204" s="88"/>
      <c r="E204" s="88"/>
      <c r="F204" s="88"/>
      <c r="G204" s="88"/>
      <c r="H204" s="88"/>
      <c r="I204" s="88"/>
      <c r="J204" s="88"/>
      <c r="K204" s="88"/>
      <c r="L204" s="88"/>
    </row>
    <row r="205" spans="3:12" ht="12.75">
      <c r="C205" s="88"/>
      <c r="D205" s="88"/>
      <c r="E205" s="88"/>
      <c r="F205" s="88"/>
      <c r="G205" s="88"/>
      <c r="H205" s="88"/>
      <c r="I205" s="88"/>
      <c r="J205" s="88"/>
      <c r="K205" s="88"/>
      <c r="L205" s="88"/>
    </row>
    <row r="206" spans="3:12" ht="12.75">
      <c r="C206" s="88"/>
      <c r="D206" s="88"/>
      <c r="E206" s="88"/>
      <c r="F206" s="88"/>
      <c r="G206" s="88"/>
      <c r="H206" s="88"/>
      <c r="I206" s="88"/>
      <c r="J206" s="88"/>
      <c r="K206" s="88"/>
      <c r="L206" s="88"/>
    </row>
    <row r="207" spans="3:12" ht="12.75">
      <c r="C207" s="88"/>
      <c r="D207" s="88"/>
      <c r="E207" s="88"/>
      <c r="F207" s="88"/>
      <c r="G207" s="88"/>
      <c r="H207" s="88"/>
      <c r="I207" s="88"/>
      <c r="J207" s="88"/>
      <c r="K207" s="88"/>
      <c r="L207" s="88"/>
    </row>
    <row r="208" spans="3:12" ht="12.75">
      <c r="C208" s="88"/>
      <c r="D208" s="88"/>
      <c r="E208" s="88"/>
      <c r="F208" s="88"/>
      <c r="G208" s="88"/>
      <c r="H208" s="88"/>
      <c r="I208" s="88"/>
      <c r="J208" s="88"/>
      <c r="K208" s="88"/>
      <c r="L208" s="88"/>
    </row>
    <row r="209" spans="3:12" ht="12.75">
      <c r="C209" s="88"/>
      <c r="D209" s="88"/>
      <c r="E209" s="88"/>
      <c r="F209" s="88"/>
      <c r="G209" s="88"/>
      <c r="H209" s="88"/>
      <c r="I209" s="88"/>
      <c r="J209" s="88"/>
      <c r="K209" s="88"/>
      <c r="L209" s="88"/>
    </row>
    <row r="210" spans="3:12" ht="12.75">
      <c r="C210" s="88"/>
      <c r="D210" s="88"/>
      <c r="E210" s="88"/>
      <c r="F210" s="88"/>
      <c r="G210" s="88"/>
      <c r="H210" s="88"/>
      <c r="I210" s="88"/>
      <c r="J210" s="88"/>
      <c r="K210" s="88"/>
      <c r="L210" s="88"/>
    </row>
    <row r="211" spans="3:12" ht="12.75">
      <c r="C211" s="88"/>
      <c r="D211" s="88"/>
      <c r="E211" s="88"/>
      <c r="F211" s="88"/>
      <c r="G211" s="88"/>
      <c r="H211" s="88"/>
      <c r="I211" s="88"/>
      <c r="J211" s="88"/>
      <c r="K211" s="88"/>
      <c r="L211" s="88"/>
    </row>
    <row r="212" spans="3:12" ht="12.75">
      <c r="C212" s="88"/>
      <c r="D212" s="88"/>
      <c r="E212" s="88"/>
      <c r="F212" s="88"/>
      <c r="G212" s="88"/>
      <c r="H212" s="88"/>
      <c r="I212" s="88"/>
      <c r="J212" s="88"/>
      <c r="K212" s="88"/>
      <c r="L212" s="88"/>
    </row>
    <row r="213" spans="3:12" ht="12.75">
      <c r="C213" s="88"/>
      <c r="D213" s="88"/>
      <c r="E213" s="88"/>
      <c r="F213" s="88"/>
      <c r="G213" s="88"/>
      <c r="H213" s="88"/>
      <c r="I213" s="88"/>
      <c r="J213" s="88"/>
      <c r="K213" s="88"/>
      <c r="L213" s="88"/>
    </row>
    <row r="214" spans="3:12" ht="12.75">
      <c r="C214" s="88"/>
      <c r="D214" s="88"/>
      <c r="E214" s="88"/>
      <c r="F214" s="88"/>
      <c r="G214" s="88"/>
      <c r="H214" s="88"/>
      <c r="I214" s="88"/>
      <c r="J214" s="88"/>
      <c r="K214" s="88"/>
      <c r="L214" s="88"/>
    </row>
    <row r="215" spans="3:12" ht="12.75">
      <c r="C215" s="88"/>
      <c r="D215" s="88"/>
      <c r="E215" s="88"/>
      <c r="F215" s="88"/>
      <c r="G215" s="88"/>
      <c r="H215" s="88"/>
      <c r="I215" s="88"/>
      <c r="J215" s="88"/>
      <c r="K215" s="88"/>
      <c r="L215" s="88"/>
    </row>
    <row r="216" spans="3:12" ht="12.75">
      <c r="C216" s="88"/>
      <c r="D216" s="88"/>
      <c r="E216" s="88"/>
      <c r="F216" s="88"/>
      <c r="G216" s="88"/>
      <c r="H216" s="88"/>
      <c r="I216" s="88"/>
      <c r="J216" s="88"/>
      <c r="K216" s="88"/>
      <c r="L216" s="88"/>
    </row>
    <row r="217" spans="3:12" ht="12.75">
      <c r="C217" s="88"/>
      <c r="D217" s="88"/>
      <c r="E217" s="88"/>
      <c r="F217" s="88"/>
      <c r="G217" s="88"/>
      <c r="H217" s="88"/>
      <c r="I217" s="88"/>
      <c r="J217" s="88"/>
      <c r="K217" s="88"/>
      <c r="L217" s="88"/>
    </row>
    <row r="218" spans="3:12" ht="12.75">
      <c r="C218" s="88"/>
      <c r="D218" s="88"/>
      <c r="E218" s="88"/>
      <c r="F218" s="88"/>
      <c r="G218" s="88"/>
      <c r="H218" s="88"/>
      <c r="I218" s="88"/>
      <c r="J218" s="88"/>
      <c r="K218" s="88"/>
      <c r="L218" s="88"/>
    </row>
    <row r="219" spans="3:12" ht="12.75">
      <c r="C219" s="88"/>
      <c r="D219" s="88"/>
      <c r="E219" s="88"/>
      <c r="F219" s="88"/>
      <c r="G219" s="88"/>
      <c r="H219" s="88"/>
      <c r="I219" s="88"/>
      <c r="J219" s="88"/>
      <c r="K219" s="88"/>
      <c r="L219" s="88"/>
    </row>
    <row r="220" spans="3:12" ht="12.75">
      <c r="C220" s="88"/>
      <c r="D220" s="88"/>
      <c r="E220" s="88"/>
      <c r="F220" s="88"/>
      <c r="G220" s="88"/>
      <c r="H220" s="88"/>
      <c r="I220" s="88"/>
      <c r="J220" s="88"/>
      <c r="K220" s="88"/>
      <c r="L220" s="88"/>
    </row>
    <row r="221" spans="3:12" ht="12.75">
      <c r="C221" s="88"/>
      <c r="D221" s="88"/>
      <c r="E221" s="88"/>
      <c r="F221" s="88"/>
      <c r="G221" s="88"/>
      <c r="H221" s="88"/>
      <c r="I221" s="88"/>
      <c r="J221" s="88"/>
      <c r="K221" s="88"/>
      <c r="L221" s="88"/>
    </row>
    <row r="222" spans="3:12" ht="12.75">
      <c r="C222" s="88"/>
      <c r="D222" s="88"/>
      <c r="E222" s="88"/>
      <c r="F222" s="88"/>
      <c r="G222" s="88"/>
      <c r="H222" s="88"/>
      <c r="I222" s="88"/>
      <c r="J222" s="88"/>
      <c r="K222" s="88"/>
      <c r="L222" s="88"/>
    </row>
    <row r="223" spans="3:12" ht="12.75">
      <c r="C223" s="88"/>
      <c r="D223" s="88"/>
      <c r="E223" s="88"/>
      <c r="F223" s="88"/>
      <c r="G223" s="88"/>
      <c r="H223" s="88"/>
      <c r="I223" s="88"/>
      <c r="J223" s="88"/>
      <c r="K223" s="88"/>
      <c r="L223" s="88"/>
    </row>
    <row r="224" spans="3:12" ht="12.75">
      <c r="C224" s="88"/>
      <c r="D224" s="88"/>
      <c r="E224" s="88"/>
      <c r="F224" s="88"/>
      <c r="G224" s="88"/>
      <c r="H224" s="88"/>
      <c r="I224" s="88"/>
      <c r="J224" s="88"/>
      <c r="K224" s="88"/>
      <c r="L224" s="88"/>
    </row>
    <row r="225" spans="3:12" ht="12.75">
      <c r="C225" s="88"/>
      <c r="D225" s="88"/>
      <c r="E225" s="88"/>
      <c r="F225" s="88"/>
      <c r="G225" s="88"/>
      <c r="H225" s="88"/>
      <c r="I225" s="88"/>
      <c r="J225" s="88"/>
      <c r="K225" s="88"/>
      <c r="L225" s="88"/>
    </row>
    <row r="226" spans="3:12" ht="12.75">
      <c r="C226" s="88"/>
      <c r="D226" s="88"/>
      <c r="E226" s="88"/>
      <c r="F226" s="88"/>
      <c r="G226" s="88"/>
      <c r="H226" s="88"/>
      <c r="I226" s="88"/>
      <c r="J226" s="88"/>
      <c r="K226" s="88"/>
      <c r="L226" s="88"/>
    </row>
    <row r="227" spans="3:12" ht="12.75">
      <c r="C227" s="88"/>
      <c r="D227" s="88"/>
      <c r="E227" s="88"/>
      <c r="F227" s="88"/>
      <c r="G227" s="88"/>
      <c r="H227" s="88"/>
      <c r="I227" s="88"/>
      <c r="J227" s="88"/>
      <c r="K227" s="88"/>
      <c r="L227" s="88"/>
    </row>
    <row r="228" spans="3:12" ht="12.75">
      <c r="C228" s="88"/>
      <c r="D228" s="88"/>
      <c r="E228" s="88"/>
      <c r="F228" s="88"/>
      <c r="G228" s="88"/>
      <c r="H228" s="88"/>
      <c r="I228" s="88"/>
      <c r="J228" s="88"/>
      <c r="K228" s="88"/>
      <c r="L228" s="88"/>
    </row>
    <row r="229" spans="3:12" ht="12.75">
      <c r="C229" s="88"/>
      <c r="D229" s="88"/>
      <c r="E229" s="88"/>
      <c r="F229" s="88"/>
      <c r="G229" s="88"/>
      <c r="H229" s="88"/>
      <c r="I229" s="88"/>
      <c r="J229" s="88"/>
      <c r="K229" s="88"/>
      <c r="L229" s="88"/>
    </row>
    <row r="230" spans="3:12" ht="12.75">
      <c r="C230" s="88"/>
      <c r="D230" s="88"/>
      <c r="E230" s="88"/>
      <c r="F230" s="88"/>
      <c r="G230" s="88"/>
      <c r="H230" s="88"/>
      <c r="I230" s="88"/>
      <c r="J230" s="88"/>
      <c r="K230" s="88"/>
      <c r="L230" s="88"/>
    </row>
    <row r="231" spans="3:12" ht="12.75">
      <c r="C231" s="88"/>
      <c r="D231" s="88"/>
      <c r="E231" s="88"/>
      <c r="F231" s="88"/>
      <c r="G231" s="88"/>
      <c r="H231" s="88"/>
      <c r="I231" s="88"/>
      <c r="J231" s="88"/>
      <c r="K231" s="88"/>
      <c r="L231" s="88"/>
    </row>
    <row r="232" spans="3:12" ht="12.75">
      <c r="C232" s="88"/>
      <c r="D232" s="88"/>
      <c r="E232" s="88"/>
      <c r="F232" s="88"/>
      <c r="G232" s="88"/>
      <c r="H232" s="88"/>
      <c r="I232" s="88"/>
      <c r="J232" s="88"/>
      <c r="K232" s="88"/>
      <c r="L232" s="88"/>
    </row>
    <row r="233" spans="3:12" ht="12.75">
      <c r="C233" s="88"/>
      <c r="D233" s="88"/>
      <c r="E233" s="88"/>
      <c r="F233" s="88"/>
      <c r="G233" s="88"/>
      <c r="H233" s="88"/>
      <c r="I233" s="88"/>
      <c r="J233" s="88"/>
      <c r="K233" s="88"/>
      <c r="L233" s="88"/>
    </row>
    <row r="234" spans="3:12" ht="12.75">
      <c r="C234" s="88"/>
      <c r="D234" s="88"/>
      <c r="E234" s="88"/>
      <c r="F234" s="88"/>
      <c r="G234" s="88"/>
      <c r="H234" s="88"/>
      <c r="I234" s="88"/>
      <c r="J234" s="88"/>
      <c r="K234" s="88"/>
      <c r="L234" s="88"/>
    </row>
    <row r="235" spans="3:12" ht="12.75">
      <c r="C235" s="88"/>
      <c r="D235" s="88"/>
      <c r="E235" s="88"/>
      <c r="F235" s="88"/>
      <c r="G235" s="88"/>
      <c r="H235" s="88"/>
      <c r="I235" s="88"/>
      <c r="J235" s="88"/>
      <c r="K235" s="88"/>
      <c r="L235" s="88"/>
    </row>
    <row r="236" spans="3:12" ht="12.75">
      <c r="C236" s="88"/>
      <c r="D236" s="88"/>
      <c r="E236" s="88"/>
      <c r="F236" s="88"/>
      <c r="G236" s="88"/>
      <c r="H236" s="88"/>
      <c r="I236" s="88"/>
      <c r="J236" s="88"/>
      <c r="K236" s="88"/>
      <c r="L236" s="88"/>
    </row>
    <row r="237" spans="3:12" ht="12.75">
      <c r="C237" s="88"/>
      <c r="D237" s="88"/>
      <c r="E237" s="88"/>
      <c r="F237" s="88"/>
      <c r="G237" s="88"/>
      <c r="H237" s="88"/>
      <c r="I237" s="88"/>
      <c r="J237" s="88"/>
      <c r="K237" s="88"/>
      <c r="L237" s="88"/>
    </row>
    <row r="238" spans="3:12" ht="12.75">
      <c r="C238" s="88"/>
      <c r="D238" s="88"/>
      <c r="E238" s="88"/>
      <c r="F238" s="88"/>
      <c r="G238" s="88"/>
      <c r="H238" s="88"/>
      <c r="I238" s="88"/>
      <c r="J238" s="88"/>
      <c r="K238" s="88"/>
      <c r="L238" s="88"/>
    </row>
    <row r="239" spans="3:12" ht="12.75">
      <c r="C239" s="88"/>
      <c r="D239" s="88"/>
      <c r="E239" s="88"/>
      <c r="F239" s="88"/>
      <c r="G239" s="88"/>
      <c r="H239" s="88"/>
      <c r="I239" s="88"/>
      <c r="J239" s="88"/>
      <c r="K239" s="88"/>
      <c r="L239" s="88"/>
    </row>
    <row r="240" spans="3:12" ht="12.75">
      <c r="C240" s="88"/>
      <c r="D240" s="88"/>
      <c r="E240" s="88"/>
      <c r="F240" s="88"/>
      <c r="G240" s="88"/>
      <c r="H240" s="88"/>
      <c r="I240" s="88"/>
      <c r="J240" s="88"/>
      <c r="K240" s="88"/>
      <c r="L240" s="88"/>
    </row>
    <row r="241" spans="3:12" ht="12.75">
      <c r="C241" s="88"/>
      <c r="D241" s="88"/>
      <c r="E241" s="88"/>
      <c r="F241" s="88"/>
      <c r="G241" s="88"/>
      <c r="H241" s="88"/>
      <c r="I241" s="88"/>
      <c r="J241" s="88"/>
      <c r="K241" s="88"/>
      <c r="L241" s="88"/>
    </row>
    <row r="242" spans="3:12" ht="12.75">
      <c r="C242" s="88"/>
      <c r="D242" s="88"/>
      <c r="E242" s="88"/>
      <c r="F242" s="88"/>
      <c r="G242" s="88"/>
      <c r="H242" s="88"/>
      <c r="I242" s="88"/>
      <c r="J242" s="88"/>
      <c r="K242" s="88"/>
      <c r="L242" s="88"/>
    </row>
    <row r="243" spans="3:12" ht="12.75">
      <c r="C243" s="88"/>
      <c r="D243" s="88"/>
      <c r="E243" s="88"/>
      <c r="F243" s="88"/>
      <c r="G243" s="88"/>
      <c r="H243" s="88"/>
      <c r="I243" s="88"/>
      <c r="J243" s="88"/>
      <c r="K243" s="88"/>
      <c r="L243" s="88"/>
    </row>
    <row r="244" spans="3:12" ht="12.75">
      <c r="C244" s="88"/>
      <c r="D244" s="88"/>
      <c r="E244" s="88"/>
      <c r="F244" s="88"/>
      <c r="G244" s="88"/>
      <c r="H244" s="88"/>
      <c r="I244" s="88"/>
      <c r="J244" s="88"/>
      <c r="K244" s="88"/>
      <c r="L244" s="88"/>
    </row>
    <row r="245" spans="3:12" ht="12.75">
      <c r="C245" s="88"/>
      <c r="D245" s="88"/>
      <c r="E245" s="88"/>
      <c r="F245" s="88"/>
      <c r="G245" s="88"/>
      <c r="H245" s="88"/>
      <c r="I245" s="88"/>
      <c r="J245" s="88"/>
      <c r="K245" s="88"/>
      <c r="L245" s="88"/>
    </row>
    <row r="246" spans="3:12" ht="12.75">
      <c r="C246" s="88"/>
      <c r="D246" s="88"/>
      <c r="E246" s="88"/>
      <c r="F246" s="88"/>
      <c r="G246" s="88"/>
      <c r="H246" s="88"/>
      <c r="I246" s="88"/>
      <c r="J246" s="88"/>
      <c r="K246" s="88"/>
      <c r="L246" s="88"/>
    </row>
    <row r="247" spans="3:12" ht="12.75">
      <c r="C247" s="88"/>
      <c r="D247" s="88"/>
      <c r="E247" s="88"/>
      <c r="F247" s="88"/>
      <c r="G247" s="88"/>
      <c r="H247" s="88"/>
      <c r="I247" s="88"/>
      <c r="J247" s="88"/>
      <c r="K247" s="88"/>
      <c r="L247" s="88"/>
    </row>
    <row r="248" spans="3:12" ht="12.75">
      <c r="C248" s="88"/>
      <c r="D248" s="88"/>
      <c r="E248" s="88"/>
      <c r="F248" s="88"/>
      <c r="G248" s="88"/>
      <c r="H248" s="88"/>
      <c r="I248" s="88"/>
      <c r="J248" s="88"/>
      <c r="K248" s="88"/>
      <c r="L248" s="88"/>
    </row>
    <row r="249" spans="3:12" ht="12.75">
      <c r="C249" s="88"/>
      <c r="D249" s="88"/>
      <c r="E249" s="88"/>
      <c r="F249" s="88"/>
      <c r="G249" s="88"/>
      <c r="H249" s="88"/>
      <c r="I249" s="88"/>
      <c r="J249" s="88"/>
      <c r="K249" s="88"/>
      <c r="L249" s="88"/>
    </row>
    <row r="250" spans="3:12" ht="12.75">
      <c r="C250" s="88"/>
      <c r="D250" s="88"/>
      <c r="E250" s="88"/>
      <c r="F250" s="88"/>
      <c r="G250" s="88"/>
      <c r="H250" s="88"/>
      <c r="I250" s="88"/>
      <c r="J250" s="88"/>
      <c r="K250" s="88"/>
      <c r="L250" s="88"/>
    </row>
    <row r="251" spans="3:12" ht="12.75">
      <c r="C251" s="88"/>
      <c r="D251" s="88"/>
      <c r="E251" s="88"/>
      <c r="F251" s="88"/>
      <c r="G251" s="88"/>
      <c r="H251" s="88"/>
      <c r="I251" s="88"/>
      <c r="J251" s="88"/>
      <c r="K251" s="88"/>
      <c r="L251" s="88"/>
    </row>
    <row r="252" spans="3:12" ht="12.75">
      <c r="C252" s="88"/>
      <c r="D252" s="88"/>
      <c r="E252" s="88"/>
      <c r="F252" s="88"/>
      <c r="G252" s="88"/>
      <c r="H252" s="88"/>
      <c r="I252" s="88"/>
      <c r="J252" s="88"/>
      <c r="K252" s="88"/>
      <c r="L252" s="88"/>
    </row>
    <row r="253" spans="3:12" ht="12.75">
      <c r="C253" s="88"/>
      <c r="D253" s="88"/>
      <c r="E253" s="88"/>
      <c r="F253" s="88"/>
      <c r="G253" s="88"/>
      <c r="H253" s="88"/>
      <c r="I253" s="88"/>
      <c r="J253" s="88"/>
      <c r="K253" s="88"/>
      <c r="L253" s="88"/>
    </row>
    <row r="254" spans="3:12" ht="12.75">
      <c r="C254" s="88"/>
      <c r="D254" s="88"/>
      <c r="E254" s="88"/>
      <c r="F254" s="88"/>
      <c r="G254" s="88"/>
      <c r="H254" s="88"/>
      <c r="I254" s="88"/>
      <c r="J254" s="88"/>
      <c r="K254" s="88"/>
      <c r="L254" s="88"/>
    </row>
    <row r="255" spans="3:12" ht="12.75">
      <c r="C255" s="88"/>
      <c r="D255" s="88"/>
      <c r="E255" s="88"/>
      <c r="F255" s="88"/>
      <c r="G255" s="88"/>
      <c r="H255" s="88"/>
      <c r="I255" s="88"/>
      <c r="J255" s="88"/>
      <c r="K255" s="88"/>
      <c r="L255" s="88"/>
    </row>
    <row r="256" spans="3:12" ht="12.75">
      <c r="C256" s="88"/>
      <c r="D256" s="88"/>
      <c r="E256" s="88"/>
      <c r="F256" s="88"/>
      <c r="G256" s="88"/>
      <c r="H256" s="88"/>
      <c r="I256" s="88"/>
      <c r="J256" s="88"/>
      <c r="K256" s="88"/>
      <c r="L256" s="88"/>
    </row>
    <row r="257" spans="3:12" ht="12.75">
      <c r="C257" s="88"/>
      <c r="D257" s="88"/>
      <c r="E257" s="88"/>
      <c r="F257" s="88"/>
      <c r="G257" s="88"/>
      <c r="H257" s="88"/>
      <c r="I257" s="88"/>
      <c r="J257" s="88"/>
      <c r="K257" s="88"/>
      <c r="L257" s="88"/>
    </row>
    <row r="258" spans="3:12" ht="12.75">
      <c r="C258" s="88"/>
      <c r="D258" s="88"/>
      <c r="E258" s="88"/>
      <c r="F258" s="88"/>
      <c r="G258" s="88"/>
      <c r="H258" s="88"/>
      <c r="I258" s="88"/>
      <c r="J258" s="88"/>
      <c r="K258" s="88"/>
      <c r="L258" s="88"/>
    </row>
    <row r="259" spans="3:12" ht="12.75">
      <c r="C259" s="88"/>
      <c r="D259" s="88"/>
      <c r="E259" s="88"/>
      <c r="F259" s="88"/>
      <c r="G259" s="88"/>
      <c r="H259" s="88"/>
      <c r="I259" s="88"/>
      <c r="J259" s="88"/>
      <c r="K259" s="88"/>
      <c r="L259" s="88"/>
    </row>
    <row r="260" spans="3:12" ht="12.75">
      <c r="C260" s="88"/>
      <c r="D260" s="88"/>
      <c r="E260" s="88"/>
      <c r="F260" s="88"/>
      <c r="G260" s="88"/>
      <c r="H260" s="88"/>
      <c r="I260" s="88"/>
      <c r="J260" s="88"/>
      <c r="K260" s="88"/>
      <c r="L260" s="88"/>
    </row>
    <row r="261" spans="3:12" ht="12.75">
      <c r="C261" s="88"/>
      <c r="D261" s="88"/>
      <c r="E261" s="88"/>
      <c r="F261" s="88"/>
      <c r="G261" s="88"/>
      <c r="H261" s="88"/>
      <c r="I261" s="88"/>
      <c r="J261" s="88"/>
      <c r="K261" s="88"/>
      <c r="L261" s="88"/>
    </row>
    <row r="262" spans="3:12" ht="12.75">
      <c r="C262" s="88"/>
      <c r="D262" s="88"/>
      <c r="E262" s="88"/>
      <c r="F262" s="88"/>
      <c r="G262" s="88"/>
      <c r="H262" s="88"/>
      <c r="I262" s="88"/>
      <c r="J262" s="88"/>
      <c r="K262" s="88"/>
      <c r="L262" s="88"/>
    </row>
    <row r="263" spans="3:12" ht="12.75">
      <c r="C263" s="88"/>
      <c r="D263" s="88"/>
      <c r="E263" s="88"/>
      <c r="F263" s="88"/>
      <c r="G263" s="88"/>
      <c r="H263" s="88"/>
      <c r="I263" s="88"/>
      <c r="J263" s="88"/>
      <c r="K263" s="88"/>
      <c r="L263" s="88"/>
    </row>
    <row r="264" spans="3:12" ht="12.75">
      <c r="C264" s="88"/>
      <c r="D264" s="88"/>
      <c r="E264" s="88"/>
      <c r="F264" s="88"/>
      <c r="G264" s="88"/>
      <c r="H264" s="88"/>
      <c r="I264" s="88"/>
      <c r="J264" s="88"/>
      <c r="K264" s="88"/>
      <c r="L264" s="88"/>
    </row>
    <row r="265" spans="3:12" ht="12.75">
      <c r="C265" s="88"/>
      <c r="D265" s="88"/>
      <c r="E265" s="88"/>
      <c r="F265" s="88"/>
      <c r="G265" s="88"/>
      <c r="H265" s="88"/>
      <c r="I265" s="88"/>
      <c r="J265" s="88"/>
      <c r="K265" s="88"/>
      <c r="L265" s="88"/>
    </row>
    <row r="266" spans="3:12" ht="12.75">
      <c r="C266" s="88"/>
      <c r="D266" s="88"/>
      <c r="E266" s="88"/>
      <c r="F266" s="88"/>
      <c r="G266" s="88"/>
      <c r="H266" s="88"/>
      <c r="I266" s="88"/>
      <c r="J266" s="88"/>
      <c r="K266" s="88"/>
      <c r="L266" s="88"/>
    </row>
    <row r="267" spans="3:12" ht="12.75">
      <c r="C267" s="88"/>
      <c r="D267" s="88"/>
      <c r="E267" s="88"/>
      <c r="F267" s="88"/>
      <c r="G267" s="88"/>
      <c r="H267" s="88"/>
      <c r="I267" s="88"/>
      <c r="J267" s="88"/>
      <c r="K267" s="88"/>
      <c r="L267" s="88"/>
    </row>
    <row r="268" spans="3:12" ht="12.75">
      <c r="C268" s="88"/>
      <c r="D268" s="88"/>
      <c r="E268" s="88"/>
      <c r="F268" s="88"/>
      <c r="G268" s="88"/>
      <c r="H268" s="88"/>
      <c r="I268" s="88"/>
      <c r="J268" s="88"/>
      <c r="K268" s="88"/>
      <c r="L268" s="88"/>
    </row>
    <row r="269" spans="3:12" ht="12.75">
      <c r="C269" s="88"/>
      <c r="D269" s="88"/>
      <c r="E269" s="88"/>
      <c r="F269" s="88"/>
      <c r="G269" s="88"/>
      <c r="H269" s="88"/>
      <c r="I269" s="88"/>
      <c r="J269" s="88"/>
      <c r="K269" s="88"/>
      <c r="L269" s="88"/>
    </row>
    <row r="270" spans="3:12" ht="12.75">
      <c r="C270" s="88"/>
      <c r="D270" s="88"/>
      <c r="E270" s="88"/>
      <c r="F270" s="88"/>
      <c r="G270" s="88"/>
      <c r="H270" s="88"/>
      <c r="I270" s="88"/>
      <c r="J270" s="88"/>
      <c r="K270" s="88"/>
      <c r="L270" s="88"/>
    </row>
    <row r="271" spans="3:12" ht="12.75">
      <c r="C271" s="88"/>
      <c r="D271" s="88"/>
      <c r="E271" s="88"/>
      <c r="F271" s="88"/>
      <c r="G271" s="88"/>
      <c r="H271" s="88"/>
      <c r="I271" s="88"/>
      <c r="J271" s="88"/>
      <c r="K271" s="88"/>
      <c r="L271" s="88"/>
    </row>
    <row r="272" spans="3:12" ht="12.75">
      <c r="C272" s="88"/>
      <c r="D272" s="88"/>
      <c r="E272" s="88"/>
      <c r="F272" s="88"/>
      <c r="G272" s="88"/>
      <c r="H272" s="88"/>
      <c r="I272" s="88"/>
      <c r="J272" s="88"/>
      <c r="K272" s="88"/>
      <c r="L272" s="88"/>
    </row>
    <row r="273" spans="3:12" ht="12.75">
      <c r="C273" s="88"/>
      <c r="D273" s="88"/>
      <c r="E273" s="88"/>
      <c r="F273" s="88"/>
      <c r="G273" s="88"/>
      <c r="H273" s="88"/>
      <c r="I273" s="88"/>
      <c r="J273" s="88"/>
      <c r="K273" s="88"/>
      <c r="L273" s="88"/>
    </row>
    <row r="274" spans="3:12" ht="12.75">
      <c r="C274" s="88"/>
      <c r="D274" s="88"/>
      <c r="E274" s="88"/>
      <c r="F274" s="88"/>
      <c r="G274" s="88"/>
      <c r="H274" s="88"/>
      <c r="I274" s="88"/>
      <c r="J274" s="88"/>
      <c r="K274" s="88"/>
      <c r="L274" s="88"/>
    </row>
    <row r="275" spans="3:12" ht="12.75">
      <c r="C275" s="88"/>
      <c r="D275" s="88"/>
      <c r="E275" s="88"/>
      <c r="F275" s="88"/>
      <c r="G275" s="88"/>
      <c r="H275" s="88"/>
      <c r="I275" s="88"/>
      <c r="J275" s="88"/>
      <c r="K275" s="88"/>
      <c r="L275" s="88"/>
    </row>
    <row r="276" spans="3:12" ht="12.75">
      <c r="C276" s="88"/>
      <c r="D276" s="88"/>
      <c r="E276" s="88"/>
      <c r="F276" s="88"/>
      <c r="G276" s="88"/>
      <c r="H276" s="88"/>
      <c r="I276" s="88"/>
      <c r="J276" s="88"/>
      <c r="K276" s="88"/>
      <c r="L276" s="88"/>
    </row>
    <row r="277" spans="3:12" ht="12.75">
      <c r="C277" s="88"/>
      <c r="D277" s="88"/>
      <c r="E277" s="88"/>
      <c r="F277" s="88"/>
      <c r="G277" s="88"/>
      <c r="H277" s="88"/>
      <c r="I277" s="88"/>
      <c r="J277" s="88"/>
      <c r="K277" s="88"/>
      <c r="L277" s="88"/>
    </row>
    <row r="278" spans="3:12" ht="12.75">
      <c r="C278" s="88"/>
      <c r="D278" s="88"/>
      <c r="E278" s="88"/>
      <c r="F278" s="88"/>
      <c r="G278" s="88"/>
      <c r="H278" s="88"/>
      <c r="I278" s="88"/>
      <c r="J278" s="88"/>
      <c r="K278" s="88"/>
      <c r="L278" s="88"/>
    </row>
    <row r="279" spans="3:12" ht="12.75">
      <c r="C279" s="88"/>
      <c r="D279" s="88"/>
      <c r="E279" s="88"/>
      <c r="F279" s="88"/>
      <c r="G279" s="88"/>
      <c r="H279" s="88"/>
      <c r="I279" s="88"/>
      <c r="J279" s="88"/>
      <c r="K279" s="88"/>
      <c r="L279" s="88"/>
    </row>
    <row r="280" spans="3:12" ht="12.75">
      <c r="C280" s="88"/>
      <c r="D280" s="88"/>
      <c r="E280" s="88"/>
      <c r="F280" s="88"/>
      <c r="G280" s="88"/>
      <c r="H280" s="88"/>
      <c r="I280" s="88"/>
      <c r="J280" s="88"/>
      <c r="K280" s="88"/>
      <c r="L280" s="88"/>
    </row>
    <row r="281" spans="3:12" ht="12.75">
      <c r="C281" s="88"/>
      <c r="D281" s="88"/>
      <c r="E281" s="88"/>
      <c r="F281" s="88"/>
      <c r="G281" s="88"/>
      <c r="H281" s="88"/>
      <c r="I281" s="88"/>
      <c r="J281" s="88"/>
      <c r="K281" s="88"/>
      <c r="L281" s="88"/>
    </row>
    <row r="282" spans="3:12" ht="12.75">
      <c r="C282" s="88"/>
      <c r="D282" s="88"/>
      <c r="E282" s="88"/>
      <c r="F282" s="88"/>
      <c r="G282" s="88"/>
      <c r="H282" s="88"/>
      <c r="I282" s="88"/>
      <c r="J282" s="88"/>
      <c r="K282" s="88"/>
      <c r="L282" s="88"/>
    </row>
    <row r="283" spans="3:12" ht="12.75">
      <c r="C283" s="88"/>
      <c r="D283" s="88"/>
      <c r="E283" s="88"/>
      <c r="F283" s="88"/>
      <c r="G283" s="88"/>
      <c r="H283" s="88"/>
      <c r="I283" s="88"/>
      <c r="J283" s="88"/>
      <c r="K283" s="88"/>
      <c r="L283" s="88"/>
    </row>
    <row r="284" spans="3:12" ht="12.75">
      <c r="C284" s="88"/>
      <c r="D284" s="88"/>
      <c r="E284" s="88"/>
      <c r="F284" s="88"/>
      <c r="G284" s="88"/>
      <c r="H284" s="88"/>
      <c r="I284" s="88"/>
      <c r="J284" s="88"/>
      <c r="K284" s="88"/>
      <c r="L284" s="88"/>
    </row>
    <row r="285" spans="3:12" ht="12.75">
      <c r="C285" s="88"/>
      <c r="D285" s="88"/>
      <c r="E285" s="88"/>
      <c r="F285" s="88"/>
      <c r="G285" s="88"/>
      <c r="H285" s="88"/>
      <c r="I285" s="88"/>
      <c r="J285" s="88"/>
      <c r="K285" s="88"/>
      <c r="L285" s="88"/>
    </row>
    <row r="286" spans="3:12" ht="12.75">
      <c r="C286" s="88"/>
      <c r="D286" s="88"/>
      <c r="E286" s="88"/>
      <c r="F286" s="88"/>
      <c r="G286" s="88"/>
      <c r="H286" s="88"/>
      <c r="I286" s="88"/>
      <c r="J286" s="88"/>
      <c r="K286" s="88"/>
      <c r="L286" s="88"/>
    </row>
    <row r="287" spans="3:12" ht="12.75">
      <c r="C287" s="88"/>
      <c r="D287" s="88"/>
      <c r="E287" s="88"/>
      <c r="F287" s="88"/>
      <c r="G287" s="88"/>
      <c r="H287" s="88"/>
      <c r="I287" s="88"/>
      <c r="J287" s="88"/>
      <c r="K287" s="88"/>
      <c r="L287" s="88"/>
    </row>
    <row r="288" spans="3:12" ht="12.75">
      <c r="C288" s="88"/>
      <c r="D288" s="88"/>
      <c r="E288" s="88"/>
      <c r="F288" s="88"/>
      <c r="G288" s="88"/>
      <c r="H288" s="88"/>
      <c r="I288" s="88"/>
      <c r="J288" s="88"/>
      <c r="K288" s="88"/>
      <c r="L288" s="88"/>
    </row>
    <row r="289" spans="3:12" ht="12.75">
      <c r="C289" s="88"/>
      <c r="D289" s="88"/>
      <c r="E289" s="88"/>
      <c r="F289" s="88"/>
      <c r="G289" s="88"/>
      <c r="H289" s="88"/>
      <c r="I289" s="88"/>
      <c r="J289" s="88"/>
      <c r="K289" s="88"/>
      <c r="L289" s="88"/>
    </row>
    <row r="290" spans="3:12" ht="12.75">
      <c r="C290" s="88"/>
      <c r="D290" s="88"/>
      <c r="E290" s="88"/>
      <c r="F290" s="88"/>
      <c r="G290" s="88"/>
      <c r="H290" s="88"/>
      <c r="I290" s="88"/>
      <c r="J290" s="88"/>
      <c r="K290" s="88"/>
      <c r="L290" s="88"/>
    </row>
    <row r="291" spans="3:12" ht="12.75">
      <c r="C291" s="88"/>
      <c r="D291" s="88"/>
      <c r="E291" s="88"/>
      <c r="F291" s="88"/>
      <c r="G291" s="88"/>
      <c r="H291" s="88"/>
      <c r="I291" s="88"/>
      <c r="J291" s="88"/>
      <c r="K291" s="88"/>
      <c r="L291" s="88"/>
    </row>
    <row r="292" spans="3:12" ht="12.75">
      <c r="C292" s="88"/>
      <c r="D292" s="88"/>
      <c r="E292" s="88"/>
      <c r="F292" s="88"/>
      <c r="G292" s="88"/>
      <c r="H292" s="88"/>
      <c r="I292" s="88"/>
      <c r="J292" s="88"/>
      <c r="K292" s="88"/>
      <c r="L292" s="88"/>
    </row>
    <row r="293" spans="3:12" ht="12.75">
      <c r="C293" s="88"/>
      <c r="D293" s="88"/>
      <c r="E293" s="88"/>
      <c r="F293" s="88"/>
      <c r="G293" s="88"/>
      <c r="H293" s="88"/>
      <c r="I293" s="88"/>
      <c r="J293" s="88"/>
      <c r="K293" s="88"/>
      <c r="L293" s="88"/>
    </row>
    <row r="294" spans="3:12" ht="12.75">
      <c r="C294" s="88"/>
      <c r="D294" s="88"/>
      <c r="E294" s="88"/>
      <c r="F294" s="88"/>
      <c r="G294" s="88"/>
      <c r="H294" s="88"/>
      <c r="I294" s="88"/>
      <c r="J294" s="88"/>
      <c r="K294" s="88"/>
      <c r="L294" s="88"/>
    </row>
    <row r="295" spans="3:12" ht="12.75">
      <c r="C295" s="88"/>
      <c r="D295" s="88"/>
      <c r="E295" s="88"/>
      <c r="F295" s="88"/>
      <c r="G295" s="88"/>
      <c r="H295" s="88"/>
      <c r="I295" s="88"/>
      <c r="J295" s="88"/>
      <c r="K295" s="88"/>
      <c r="L295" s="88"/>
    </row>
    <row r="296" spans="3:12" ht="12.75">
      <c r="C296" s="88"/>
      <c r="D296" s="88"/>
      <c r="E296" s="88"/>
      <c r="F296" s="88"/>
      <c r="G296" s="88"/>
      <c r="H296" s="88"/>
      <c r="I296" s="88"/>
      <c r="J296" s="88"/>
      <c r="K296" s="88"/>
      <c r="L296" s="88"/>
    </row>
    <row r="297" spans="3:12" ht="12.75">
      <c r="C297" s="88"/>
      <c r="D297" s="88"/>
      <c r="E297" s="88"/>
      <c r="F297" s="88"/>
      <c r="G297" s="88"/>
      <c r="H297" s="88"/>
      <c r="I297" s="88"/>
      <c r="J297" s="88"/>
      <c r="K297" s="88"/>
      <c r="L297" s="88"/>
    </row>
    <row r="298" spans="3:12" ht="12.75">
      <c r="C298" s="88"/>
      <c r="D298" s="88"/>
      <c r="E298" s="88"/>
      <c r="F298" s="88"/>
      <c r="G298" s="88"/>
      <c r="H298" s="88"/>
      <c r="I298" s="88"/>
      <c r="J298" s="88"/>
      <c r="K298" s="88"/>
      <c r="L298" s="88"/>
    </row>
    <row r="299" spans="3:12" ht="12.75">
      <c r="C299" s="88"/>
      <c r="D299" s="88"/>
      <c r="E299" s="88"/>
      <c r="F299" s="88"/>
      <c r="G299" s="88"/>
      <c r="H299" s="88"/>
      <c r="I299" s="88"/>
      <c r="J299" s="88"/>
      <c r="K299" s="88"/>
      <c r="L299" s="88"/>
    </row>
    <row r="300" spans="3:12" ht="12.75">
      <c r="C300" s="88"/>
      <c r="D300" s="88"/>
      <c r="E300" s="88"/>
      <c r="F300" s="88"/>
      <c r="G300" s="88"/>
      <c r="H300" s="88"/>
      <c r="I300" s="88"/>
      <c r="J300" s="88"/>
      <c r="K300" s="88"/>
      <c r="L300" s="88"/>
    </row>
    <row r="301" spans="3:12" ht="12.75">
      <c r="C301" s="88"/>
      <c r="D301" s="88"/>
      <c r="E301" s="88"/>
      <c r="F301" s="88"/>
      <c r="G301" s="88"/>
      <c r="H301" s="88"/>
      <c r="I301" s="88"/>
      <c r="J301" s="88"/>
      <c r="K301" s="88"/>
      <c r="L301" s="88"/>
    </row>
    <row r="302" spans="3:12" ht="12.75">
      <c r="C302" s="88"/>
      <c r="D302" s="88"/>
      <c r="E302" s="88"/>
      <c r="F302" s="88"/>
      <c r="G302" s="88"/>
      <c r="H302" s="88"/>
      <c r="I302" s="88"/>
      <c r="J302" s="88"/>
      <c r="K302" s="88"/>
      <c r="L302" s="88"/>
    </row>
    <row r="303" spans="3:12" ht="12.75">
      <c r="C303" s="88"/>
      <c r="D303" s="88"/>
      <c r="E303" s="88"/>
      <c r="F303" s="88"/>
      <c r="G303" s="88"/>
      <c r="H303" s="88"/>
      <c r="I303" s="88"/>
      <c r="J303" s="88"/>
      <c r="K303" s="88"/>
      <c r="L303" s="88"/>
    </row>
    <row r="304" spans="3:12" ht="12.75">
      <c r="C304" s="88"/>
      <c r="D304" s="88"/>
      <c r="E304" s="88"/>
      <c r="F304" s="88"/>
      <c r="G304" s="88"/>
      <c r="H304" s="88"/>
      <c r="I304" s="88"/>
      <c r="J304" s="88"/>
      <c r="K304" s="88"/>
      <c r="L304" s="88"/>
    </row>
    <row r="305" spans="3:12" ht="12.75">
      <c r="C305" s="88"/>
      <c r="D305" s="88"/>
      <c r="E305" s="88"/>
      <c r="F305" s="88"/>
      <c r="G305" s="88"/>
      <c r="H305" s="88"/>
      <c r="I305" s="88"/>
      <c r="J305" s="88"/>
      <c r="K305" s="88"/>
      <c r="L305" s="88"/>
    </row>
    <row r="306" spans="3:12" ht="12.75">
      <c r="C306" s="88"/>
      <c r="D306" s="88"/>
      <c r="E306" s="88"/>
      <c r="F306" s="88"/>
      <c r="G306" s="88"/>
      <c r="H306" s="88"/>
      <c r="I306" s="88"/>
      <c r="J306" s="88"/>
      <c r="K306" s="88"/>
      <c r="L306" s="88"/>
    </row>
    <row r="307" spans="3:12" ht="12.75">
      <c r="C307" s="88"/>
      <c r="D307" s="88"/>
      <c r="E307" s="88"/>
      <c r="F307" s="88"/>
      <c r="G307" s="88"/>
      <c r="H307" s="88"/>
      <c r="I307" s="88"/>
      <c r="J307" s="88"/>
      <c r="K307" s="88"/>
      <c r="L307" s="88"/>
    </row>
    <row r="308" spans="3:12" ht="12.75">
      <c r="C308" s="88"/>
      <c r="D308" s="88"/>
      <c r="E308" s="88"/>
      <c r="F308" s="88"/>
      <c r="G308" s="88"/>
      <c r="H308" s="88"/>
      <c r="I308" s="88"/>
      <c r="J308" s="88"/>
      <c r="K308" s="88"/>
      <c r="L308" s="88"/>
    </row>
    <row r="309" spans="3:12" ht="12.75">
      <c r="C309" s="88"/>
      <c r="D309" s="88"/>
      <c r="E309" s="88"/>
      <c r="F309" s="88"/>
      <c r="G309" s="88"/>
      <c r="H309" s="88"/>
      <c r="I309" s="88"/>
      <c r="J309" s="88"/>
      <c r="K309" s="88"/>
      <c r="L309" s="88"/>
    </row>
    <row r="310" spans="3:12" ht="12.75">
      <c r="C310" s="88"/>
      <c r="D310" s="88"/>
      <c r="E310" s="88"/>
      <c r="F310" s="88"/>
      <c r="G310" s="88"/>
      <c r="H310" s="88"/>
      <c r="I310" s="88"/>
      <c r="J310" s="88"/>
      <c r="K310" s="88"/>
      <c r="L310" s="88"/>
    </row>
    <row r="311" spans="3:12" ht="12.75">
      <c r="C311" s="88"/>
      <c r="D311" s="88"/>
      <c r="E311" s="88"/>
      <c r="F311" s="88"/>
      <c r="G311" s="88"/>
      <c r="H311" s="88"/>
      <c r="I311" s="88"/>
      <c r="J311" s="88"/>
      <c r="K311" s="88"/>
      <c r="L311" s="88"/>
    </row>
    <row r="312" spans="3:12" ht="12.75">
      <c r="C312" s="88"/>
      <c r="D312" s="88"/>
      <c r="E312" s="88"/>
      <c r="F312" s="88"/>
      <c r="G312" s="88"/>
      <c r="H312" s="88"/>
      <c r="I312" s="88"/>
      <c r="J312" s="88"/>
      <c r="K312" s="88"/>
      <c r="L312" s="88"/>
    </row>
    <row r="313" spans="3:12" ht="12.75">
      <c r="C313" s="88"/>
      <c r="D313" s="88"/>
      <c r="E313" s="88"/>
      <c r="F313" s="88"/>
      <c r="G313" s="88"/>
      <c r="H313" s="88"/>
      <c r="I313" s="88"/>
      <c r="J313" s="88"/>
      <c r="K313" s="88"/>
      <c r="L313" s="88"/>
    </row>
    <row r="314" spans="3:12" ht="12.75">
      <c r="C314" s="88"/>
      <c r="D314" s="88"/>
      <c r="E314" s="88"/>
      <c r="F314" s="88"/>
      <c r="G314" s="88"/>
      <c r="H314" s="88"/>
      <c r="I314" s="88"/>
      <c r="J314" s="88"/>
      <c r="K314" s="88"/>
      <c r="L314" s="88"/>
    </row>
    <row r="315" spans="3:12" ht="12.75">
      <c r="C315" s="88"/>
      <c r="D315" s="88"/>
      <c r="E315" s="88"/>
      <c r="F315" s="88"/>
      <c r="G315" s="88"/>
      <c r="H315" s="88"/>
      <c r="I315" s="88"/>
      <c r="J315" s="88"/>
      <c r="K315" s="88"/>
      <c r="L315" s="88"/>
    </row>
    <row r="316" spans="3:12" ht="12.75">
      <c r="C316" s="88"/>
      <c r="D316" s="88"/>
      <c r="E316" s="88"/>
      <c r="F316" s="88"/>
      <c r="G316" s="88"/>
      <c r="H316" s="88"/>
      <c r="I316" s="88"/>
      <c r="J316" s="88"/>
      <c r="K316" s="88"/>
      <c r="L316" s="88"/>
    </row>
    <row r="317" spans="3:12" ht="12.75">
      <c r="C317" s="88"/>
      <c r="D317" s="88"/>
      <c r="E317" s="88"/>
      <c r="F317" s="88"/>
      <c r="G317" s="88"/>
      <c r="H317" s="88"/>
      <c r="I317" s="88"/>
      <c r="J317" s="88"/>
      <c r="K317" s="88"/>
      <c r="L317" s="88"/>
    </row>
    <row r="318" spans="3:12" ht="12.75">
      <c r="C318" s="88"/>
      <c r="D318" s="88"/>
      <c r="E318" s="88"/>
      <c r="F318" s="88"/>
      <c r="G318" s="88"/>
      <c r="H318" s="88"/>
      <c r="I318" s="88"/>
      <c r="J318" s="88"/>
      <c r="K318" s="88"/>
      <c r="L318" s="88"/>
    </row>
    <row r="319" spans="3:12" ht="12.75">
      <c r="C319" s="88"/>
      <c r="D319" s="88"/>
      <c r="E319" s="88"/>
      <c r="F319" s="88"/>
      <c r="G319" s="88"/>
      <c r="H319" s="88"/>
      <c r="I319" s="88"/>
      <c r="J319" s="88"/>
      <c r="K319" s="88"/>
      <c r="L319" s="88"/>
    </row>
    <row r="320" spans="3:12" ht="12.75">
      <c r="C320" s="88"/>
      <c r="D320" s="88"/>
      <c r="E320" s="88"/>
      <c r="F320" s="88"/>
      <c r="G320" s="88"/>
      <c r="H320" s="88"/>
      <c r="I320" s="88"/>
      <c r="J320" s="88"/>
      <c r="K320" s="88"/>
      <c r="L320" s="88"/>
    </row>
    <row r="321" spans="3:12" ht="12.75">
      <c r="C321" s="88"/>
      <c r="D321" s="88"/>
      <c r="E321" s="88"/>
      <c r="F321" s="88"/>
      <c r="G321" s="88"/>
      <c r="H321" s="88"/>
      <c r="I321" s="88"/>
      <c r="J321" s="88"/>
      <c r="K321" s="88"/>
      <c r="L321" s="88"/>
    </row>
    <row r="322" spans="3:12" ht="12.75">
      <c r="C322" s="88"/>
      <c r="D322" s="88"/>
      <c r="E322" s="88"/>
      <c r="F322" s="88"/>
      <c r="G322" s="88"/>
      <c r="H322" s="88"/>
      <c r="I322" s="88"/>
      <c r="J322" s="88"/>
      <c r="K322" s="88"/>
      <c r="L322" s="88"/>
    </row>
    <row r="323" spans="3:12" ht="12.75">
      <c r="C323" s="88"/>
      <c r="D323" s="88"/>
      <c r="E323" s="88"/>
      <c r="F323" s="88"/>
      <c r="G323" s="88"/>
      <c r="H323" s="88"/>
      <c r="I323" s="88"/>
      <c r="J323" s="88"/>
      <c r="K323" s="88"/>
      <c r="L323" s="88"/>
    </row>
    <row r="324" spans="3:12" ht="12.75">
      <c r="C324" s="88"/>
      <c r="D324" s="88"/>
      <c r="E324" s="88"/>
      <c r="F324" s="88"/>
      <c r="G324" s="88"/>
      <c r="H324" s="88"/>
      <c r="I324" s="88"/>
      <c r="J324" s="88"/>
      <c r="K324" s="88"/>
      <c r="L324" s="88"/>
    </row>
    <row r="325" spans="3:12" ht="12.75">
      <c r="C325" s="88"/>
      <c r="D325" s="88"/>
      <c r="E325" s="88"/>
      <c r="F325" s="88"/>
      <c r="G325" s="88"/>
      <c r="H325" s="88"/>
      <c r="I325" s="88"/>
      <c r="J325" s="88"/>
      <c r="K325" s="88"/>
      <c r="L325" s="88"/>
    </row>
    <row r="326" spans="3:12" ht="12.75">
      <c r="C326" s="88"/>
      <c r="D326" s="88"/>
      <c r="E326" s="88"/>
      <c r="F326" s="88"/>
      <c r="G326" s="88"/>
      <c r="H326" s="88"/>
      <c r="I326" s="88"/>
      <c r="J326" s="88"/>
      <c r="K326" s="88"/>
      <c r="L326" s="88"/>
    </row>
    <row r="327" spans="3:12" ht="12.75">
      <c r="C327" s="88"/>
      <c r="D327" s="88"/>
      <c r="E327" s="88"/>
      <c r="F327" s="88"/>
      <c r="G327" s="88"/>
      <c r="H327" s="88"/>
      <c r="I327" s="88"/>
      <c r="J327" s="88"/>
      <c r="K327" s="88"/>
      <c r="L327" s="88"/>
    </row>
    <row r="328" spans="3:12" ht="12.75">
      <c r="C328" s="88"/>
      <c r="D328" s="88"/>
      <c r="E328" s="88"/>
      <c r="F328" s="88"/>
      <c r="G328" s="88"/>
      <c r="H328" s="88"/>
      <c r="I328" s="88"/>
      <c r="J328" s="88"/>
      <c r="K328" s="88"/>
      <c r="L328" s="88"/>
    </row>
    <row r="329" spans="3:12" ht="12.75">
      <c r="C329" s="88"/>
      <c r="D329" s="88"/>
      <c r="E329" s="88"/>
      <c r="F329" s="88"/>
      <c r="G329" s="88"/>
      <c r="H329" s="88"/>
      <c r="I329" s="88"/>
      <c r="J329" s="88"/>
      <c r="K329" s="88"/>
      <c r="L329" s="88"/>
    </row>
    <row r="330" spans="3:12" ht="12.75">
      <c r="C330" s="88"/>
      <c r="D330" s="88"/>
      <c r="E330" s="88"/>
      <c r="F330" s="88"/>
      <c r="G330" s="88"/>
      <c r="H330" s="88"/>
      <c r="I330" s="88"/>
      <c r="J330" s="88"/>
      <c r="K330" s="88"/>
      <c r="L330" s="88"/>
    </row>
    <row r="331" spans="3:12" ht="12.75">
      <c r="C331" s="88"/>
      <c r="D331" s="88"/>
      <c r="E331" s="88"/>
      <c r="F331" s="88"/>
      <c r="G331" s="88"/>
      <c r="H331" s="88"/>
      <c r="I331" s="88"/>
      <c r="J331" s="88"/>
      <c r="K331" s="88"/>
      <c r="L331" s="88"/>
    </row>
    <row r="332" spans="3:12" ht="12.75">
      <c r="C332" s="88"/>
      <c r="D332" s="88"/>
      <c r="E332" s="88"/>
      <c r="F332" s="88"/>
      <c r="G332" s="88"/>
      <c r="H332" s="88"/>
      <c r="I332" s="88"/>
      <c r="J332" s="88"/>
      <c r="K332" s="88"/>
      <c r="L332" s="88"/>
    </row>
    <row r="333" spans="3:12" ht="12.75">
      <c r="C333" s="88"/>
      <c r="D333" s="88"/>
      <c r="E333" s="88"/>
      <c r="F333" s="88"/>
      <c r="G333" s="88"/>
      <c r="H333" s="88"/>
      <c r="I333" s="88"/>
      <c r="J333" s="88"/>
      <c r="K333" s="88"/>
      <c r="L333" s="88"/>
    </row>
    <row r="334" spans="3:12" ht="12.75">
      <c r="C334" s="88"/>
      <c r="D334" s="88"/>
      <c r="E334" s="88"/>
      <c r="F334" s="88"/>
      <c r="G334" s="88"/>
      <c r="H334" s="88"/>
      <c r="I334" s="88"/>
      <c r="J334" s="88"/>
      <c r="K334" s="88"/>
      <c r="L334" s="88"/>
    </row>
    <row r="335" spans="3:12" ht="12.75">
      <c r="C335" s="88"/>
      <c r="D335" s="88"/>
      <c r="E335" s="88"/>
      <c r="F335" s="88"/>
      <c r="G335" s="88"/>
      <c r="H335" s="88"/>
      <c r="I335" s="88"/>
      <c r="J335" s="88"/>
      <c r="K335" s="88"/>
      <c r="L335" s="88"/>
    </row>
    <row r="336" spans="3:12" ht="12.75">
      <c r="C336" s="88"/>
      <c r="D336" s="88"/>
      <c r="E336" s="88"/>
      <c r="F336" s="88"/>
      <c r="G336" s="88"/>
      <c r="H336" s="88"/>
      <c r="I336" s="88"/>
      <c r="J336" s="88"/>
      <c r="K336" s="88"/>
      <c r="L336" s="88"/>
    </row>
    <row r="337" spans="3:12" ht="12.75">
      <c r="C337" s="88"/>
      <c r="D337" s="88"/>
      <c r="E337" s="88"/>
      <c r="F337" s="88"/>
      <c r="G337" s="88"/>
      <c r="H337" s="88"/>
      <c r="I337" s="88"/>
      <c r="J337" s="88"/>
      <c r="K337" s="88"/>
      <c r="L337" s="88"/>
    </row>
    <row r="338" spans="3:12" ht="12.75">
      <c r="C338" s="88"/>
      <c r="D338" s="88"/>
      <c r="E338" s="88"/>
      <c r="F338" s="88"/>
      <c r="G338" s="88"/>
      <c r="H338" s="88"/>
      <c r="I338" s="88"/>
      <c r="J338" s="88"/>
      <c r="K338" s="88"/>
      <c r="L338" s="88"/>
    </row>
    <row r="339" spans="3:12" ht="12.75">
      <c r="C339" s="88"/>
      <c r="D339" s="88"/>
      <c r="E339" s="88"/>
      <c r="F339" s="88"/>
      <c r="G339" s="88"/>
      <c r="H339" s="88"/>
      <c r="I339" s="88"/>
      <c r="J339" s="88"/>
      <c r="K339" s="88"/>
      <c r="L339" s="88"/>
    </row>
    <row r="340" spans="3:12" ht="12.75">
      <c r="C340" s="88"/>
      <c r="D340" s="88"/>
      <c r="E340" s="88"/>
      <c r="F340" s="88"/>
      <c r="G340" s="88"/>
      <c r="H340" s="88"/>
      <c r="I340" s="88"/>
      <c r="J340" s="88"/>
      <c r="K340" s="88"/>
      <c r="L340" s="88"/>
    </row>
    <row r="341" spans="3:12" ht="12.75">
      <c r="C341" s="88"/>
      <c r="D341" s="88"/>
      <c r="E341" s="88"/>
      <c r="F341" s="88"/>
      <c r="G341" s="88"/>
      <c r="H341" s="88"/>
      <c r="I341" s="88"/>
      <c r="J341" s="88"/>
      <c r="K341" s="88"/>
      <c r="L341" s="88"/>
    </row>
    <row r="342" spans="3:12" ht="12.75">
      <c r="C342" s="88"/>
      <c r="D342" s="88"/>
      <c r="E342" s="88"/>
      <c r="F342" s="88"/>
      <c r="G342" s="88"/>
      <c r="H342" s="88"/>
      <c r="I342" s="88"/>
      <c r="J342" s="88"/>
      <c r="K342" s="88"/>
      <c r="L342" s="88"/>
    </row>
    <row r="343" spans="3:12" ht="12.75">
      <c r="C343" s="88"/>
      <c r="D343" s="88"/>
      <c r="E343" s="88"/>
      <c r="F343" s="88"/>
      <c r="G343" s="88"/>
      <c r="H343" s="88"/>
      <c r="I343" s="88"/>
      <c r="J343" s="88"/>
      <c r="K343" s="88"/>
      <c r="L343" s="88"/>
    </row>
    <row r="344" spans="3:12" ht="12.75">
      <c r="C344" s="88"/>
      <c r="D344" s="88"/>
      <c r="E344" s="88"/>
      <c r="F344" s="88"/>
      <c r="G344" s="88"/>
      <c r="H344" s="88"/>
      <c r="I344" s="88"/>
      <c r="J344" s="88"/>
      <c r="K344" s="88"/>
      <c r="L344" s="88"/>
    </row>
    <row r="345" spans="3:12" ht="12.75">
      <c r="C345" s="88"/>
      <c r="D345" s="88"/>
      <c r="E345" s="88"/>
      <c r="F345" s="88"/>
      <c r="G345" s="88"/>
      <c r="H345" s="88"/>
      <c r="I345" s="88"/>
      <c r="J345" s="88"/>
      <c r="K345" s="88"/>
      <c r="L345" s="88"/>
    </row>
    <row r="346" spans="3:12" ht="12.75">
      <c r="C346" s="88"/>
      <c r="D346" s="88"/>
      <c r="E346" s="88"/>
      <c r="F346" s="88"/>
      <c r="G346" s="88"/>
      <c r="H346" s="88"/>
      <c r="I346" s="88"/>
      <c r="J346" s="88"/>
      <c r="K346" s="88"/>
      <c r="L346" s="88"/>
    </row>
    <row r="347" spans="3:12" ht="12.75">
      <c r="C347" s="88"/>
      <c r="D347" s="88"/>
      <c r="E347" s="88"/>
      <c r="F347" s="88"/>
      <c r="G347" s="88"/>
      <c r="H347" s="88"/>
      <c r="I347" s="88"/>
      <c r="J347" s="88"/>
      <c r="K347" s="88"/>
      <c r="L347" s="88"/>
    </row>
    <row r="348" spans="3:12" ht="12.75">
      <c r="C348" s="88"/>
      <c r="D348" s="88"/>
      <c r="E348" s="88"/>
      <c r="F348" s="88"/>
      <c r="G348" s="88"/>
      <c r="H348" s="88"/>
      <c r="I348" s="88"/>
      <c r="J348" s="88"/>
      <c r="K348" s="88"/>
      <c r="L348" s="88"/>
    </row>
    <row r="349" spans="3:12" ht="12.75">
      <c r="C349" s="88"/>
      <c r="D349" s="88"/>
      <c r="E349" s="88"/>
      <c r="F349" s="88"/>
      <c r="G349" s="88"/>
      <c r="H349" s="88"/>
      <c r="I349" s="88"/>
      <c r="J349" s="88"/>
      <c r="K349" s="88"/>
      <c r="L349" s="88"/>
    </row>
    <row r="350" spans="3:12" ht="12.75">
      <c r="C350" s="88"/>
      <c r="D350" s="88"/>
      <c r="E350" s="88"/>
      <c r="F350" s="88"/>
      <c r="G350" s="88"/>
      <c r="H350" s="88"/>
      <c r="I350" s="88"/>
      <c r="J350" s="88"/>
      <c r="K350" s="88"/>
      <c r="L350" s="88"/>
    </row>
    <row r="351" spans="3:12" ht="12.75">
      <c r="C351" s="88"/>
      <c r="D351" s="88"/>
      <c r="E351" s="88"/>
      <c r="F351" s="88"/>
      <c r="G351" s="88"/>
      <c r="H351" s="88"/>
      <c r="I351" s="88"/>
      <c r="J351" s="88"/>
      <c r="K351" s="88"/>
      <c r="L351" s="88"/>
    </row>
    <row r="352" spans="3:12" ht="12.75">
      <c r="C352" s="88"/>
      <c r="D352" s="88"/>
      <c r="E352" s="88"/>
      <c r="F352" s="88"/>
      <c r="G352" s="88"/>
      <c r="H352" s="88"/>
      <c r="I352" s="88"/>
      <c r="J352" s="88"/>
      <c r="K352" s="88"/>
      <c r="L352" s="88"/>
    </row>
    <row r="353" spans="3:12" ht="12.75">
      <c r="C353" s="88"/>
      <c r="D353" s="88"/>
      <c r="E353" s="88"/>
      <c r="F353" s="88"/>
      <c r="G353" s="88"/>
      <c r="H353" s="88"/>
      <c r="I353" s="88"/>
      <c r="J353" s="88"/>
      <c r="K353" s="88"/>
      <c r="L353" s="88"/>
    </row>
    <row r="354" spans="3:12" ht="12.75">
      <c r="C354" s="88"/>
      <c r="D354" s="88"/>
      <c r="E354" s="88"/>
      <c r="F354" s="88"/>
      <c r="G354" s="88"/>
      <c r="H354" s="88"/>
      <c r="I354" s="88"/>
      <c r="J354" s="88"/>
      <c r="K354" s="88"/>
      <c r="L354" s="88"/>
    </row>
    <row r="355" spans="3:12" ht="12.75">
      <c r="C355" s="88"/>
      <c r="D355" s="88"/>
      <c r="E355" s="88"/>
      <c r="F355" s="88"/>
      <c r="G355" s="88"/>
      <c r="H355" s="88"/>
      <c r="I355" s="88"/>
      <c r="J355" s="88"/>
      <c r="K355" s="88"/>
      <c r="L355" s="88"/>
    </row>
    <row r="356" spans="3:12" ht="12.75">
      <c r="C356" s="88"/>
      <c r="D356" s="88"/>
      <c r="E356" s="88"/>
      <c r="F356" s="88"/>
      <c r="G356" s="88"/>
      <c r="H356" s="88"/>
      <c r="I356" s="88"/>
      <c r="J356" s="88"/>
      <c r="K356" s="88"/>
      <c r="L356" s="88"/>
    </row>
    <row r="357" spans="3:12" ht="12.75">
      <c r="C357" s="88"/>
      <c r="D357" s="88"/>
      <c r="E357" s="88"/>
      <c r="F357" s="88"/>
      <c r="G357" s="88"/>
      <c r="H357" s="88"/>
      <c r="I357" s="88"/>
      <c r="J357" s="88"/>
      <c r="K357" s="88"/>
      <c r="L357" s="88"/>
    </row>
    <row r="358" spans="3:12" ht="12.75">
      <c r="C358" s="88"/>
      <c r="D358" s="88"/>
      <c r="E358" s="88"/>
      <c r="F358" s="88"/>
      <c r="G358" s="88"/>
      <c r="H358" s="88"/>
      <c r="I358" s="88"/>
      <c r="J358" s="88"/>
      <c r="K358" s="88"/>
      <c r="L358" s="88"/>
    </row>
    <row r="359" spans="3:12" ht="12.75">
      <c r="C359" s="88"/>
      <c r="D359" s="88"/>
      <c r="E359" s="88"/>
      <c r="F359" s="88"/>
      <c r="G359" s="88"/>
      <c r="H359" s="88"/>
      <c r="I359" s="88"/>
      <c r="J359" s="88"/>
      <c r="K359" s="88"/>
      <c r="L359" s="88"/>
    </row>
    <row r="360" spans="3:12" ht="12.75">
      <c r="C360" s="88"/>
      <c r="D360" s="88"/>
      <c r="E360" s="88"/>
      <c r="F360" s="88"/>
      <c r="G360" s="88"/>
      <c r="H360" s="88"/>
      <c r="I360" s="88"/>
      <c r="J360" s="88"/>
      <c r="K360" s="88"/>
      <c r="L360" s="88"/>
    </row>
    <row r="361" spans="3:12" ht="12.75">
      <c r="C361" s="88"/>
      <c r="D361" s="88"/>
      <c r="E361" s="88"/>
      <c r="F361" s="88"/>
      <c r="G361" s="88"/>
      <c r="H361" s="88"/>
      <c r="I361" s="88"/>
      <c r="J361" s="88"/>
      <c r="K361" s="88"/>
      <c r="L361" s="88"/>
    </row>
    <row r="362" spans="3:12" ht="12.75">
      <c r="C362" s="88"/>
      <c r="D362" s="88"/>
      <c r="E362" s="88"/>
      <c r="F362" s="88"/>
      <c r="G362" s="88"/>
      <c r="H362" s="88"/>
      <c r="I362" s="88"/>
      <c r="J362" s="88"/>
      <c r="K362" s="88"/>
      <c r="L362" s="88"/>
    </row>
    <row r="363" spans="3:12" ht="12.75">
      <c r="C363" s="88"/>
      <c r="D363" s="88"/>
      <c r="E363" s="88"/>
      <c r="F363" s="88"/>
      <c r="G363" s="88"/>
      <c r="H363" s="88"/>
      <c r="I363" s="88"/>
      <c r="J363" s="88"/>
      <c r="K363" s="88"/>
      <c r="L363" s="88"/>
    </row>
    <row r="364" spans="3:12" ht="12.75">
      <c r="C364" s="88"/>
      <c r="D364" s="88"/>
      <c r="E364" s="88"/>
      <c r="F364" s="88"/>
      <c r="G364" s="88"/>
      <c r="H364" s="88"/>
      <c r="I364" s="88"/>
      <c r="J364" s="88"/>
      <c r="K364" s="88"/>
      <c r="L364" s="88"/>
    </row>
    <row r="365" spans="3:12" ht="12.75">
      <c r="C365" s="88"/>
      <c r="D365" s="88"/>
      <c r="E365" s="88"/>
      <c r="F365" s="88"/>
      <c r="G365" s="88"/>
      <c r="H365" s="88"/>
      <c r="I365" s="88"/>
      <c r="J365" s="88"/>
      <c r="K365" s="88"/>
      <c r="L365" s="88"/>
    </row>
    <row r="366" spans="3:12" ht="12.75">
      <c r="C366" s="88"/>
      <c r="D366" s="88"/>
      <c r="E366" s="88"/>
      <c r="F366" s="88"/>
      <c r="G366" s="88"/>
      <c r="H366" s="88"/>
      <c r="I366" s="88"/>
      <c r="J366" s="88"/>
      <c r="K366" s="88"/>
      <c r="L366" s="88"/>
    </row>
    <row r="367" spans="3:12" ht="12.75">
      <c r="C367" s="88"/>
      <c r="D367" s="88"/>
      <c r="E367" s="88"/>
      <c r="F367" s="88"/>
      <c r="G367" s="88"/>
      <c r="H367" s="88"/>
      <c r="I367" s="88"/>
      <c r="J367" s="88"/>
      <c r="K367" s="88"/>
      <c r="L367" s="88"/>
    </row>
    <row r="368" spans="3:12" ht="12.75">
      <c r="C368" s="88"/>
      <c r="D368" s="88"/>
      <c r="E368" s="88"/>
      <c r="F368" s="88"/>
      <c r="G368" s="88"/>
      <c r="H368" s="88"/>
      <c r="I368" s="88"/>
      <c r="J368" s="88"/>
      <c r="K368" s="88"/>
      <c r="L368" s="88"/>
    </row>
    <row r="369" spans="3:12" ht="12.75">
      <c r="C369" s="88"/>
      <c r="D369" s="88"/>
      <c r="E369" s="88"/>
      <c r="F369" s="88"/>
      <c r="G369" s="88"/>
      <c r="H369" s="88"/>
      <c r="I369" s="88"/>
      <c r="J369" s="88"/>
      <c r="K369" s="88"/>
      <c r="L369" s="88"/>
    </row>
    <row r="370" spans="3:12" ht="12.75">
      <c r="C370" s="88"/>
      <c r="D370" s="88"/>
      <c r="E370" s="88"/>
      <c r="F370" s="88"/>
      <c r="G370" s="88"/>
      <c r="H370" s="88"/>
      <c r="I370" s="88"/>
      <c r="J370" s="88"/>
      <c r="K370" s="88"/>
      <c r="L370" s="88"/>
    </row>
    <row r="371" spans="3:12" ht="12.75">
      <c r="C371" s="88"/>
      <c r="D371" s="88"/>
      <c r="E371" s="88"/>
      <c r="F371" s="88"/>
      <c r="G371" s="88"/>
      <c r="H371" s="88"/>
      <c r="I371" s="88"/>
      <c r="J371" s="88"/>
      <c r="K371" s="88"/>
      <c r="L371" s="88"/>
    </row>
    <row r="372" spans="3:12" ht="12.75">
      <c r="C372" s="88"/>
      <c r="D372" s="88"/>
      <c r="E372" s="88"/>
      <c r="F372" s="88"/>
      <c r="G372" s="88"/>
      <c r="H372" s="88"/>
      <c r="I372" s="88"/>
      <c r="J372" s="88"/>
      <c r="K372" s="88"/>
      <c r="L372" s="88"/>
    </row>
    <row r="373" spans="3:12" ht="12.75">
      <c r="C373" s="88"/>
      <c r="D373" s="88"/>
      <c r="E373" s="88"/>
      <c r="F373" s="88"/>
      <c r="G373" s="88"/>
      <c r="H373" s="88"/>
      <c r="I373" s="88"/>
      <c r="J373" s="88"/>
      <c r="K373" s="88"/>
      <c r="L373" s="88"/>
    </row>
    <row r="374" spans="3:12" ht="12.75">
      <c r="C374" s="88"/>
      <c r="D374" s="88"/>
      <c r="E374" s="88"/>
      <c r="F374" s="88"/>
      <c r="G374" s="88"/>
      <c r="H374" s="88"/>
      <c r="I374" s="88"/>
      <c r="J374" s="88"/>
      <c r="K374" s="88"/>
      <c r="L374" s="88"/>
    </row>
    <row r="375" spans="3:12" ht="12.75">
      <c r="C375" s="88"/>
      <c r="D375" s="88"/>
      <c r="E375" s="88"/>
      <c r="F375" s="88"/>
      <c r="G375" s="88"/>
      <c r="H375" s="88"/>
      <c r="I375" s="88"/>
      <c r="J375" s="88"/>
      <c r="K375" s="88"/>
      <c r="L375" s="88"/>
    </row>
    <row r="376" spans="3:12" ht="12.75">
      <c r="C376" s="88"/>
      <c r="D376" s="88"/>
      <c r="E376" s="88"/>
      <c r="F376" s="88"/>
      <c r="G376" s="88"/>
      <c r="H376" s="88"/>
      <c r="I376" s="88"/>
      <c r="J376" s="88"/>
      <c r="K376" s="88"/>
      <c r="L376" s="88"/>
    </row>
    <row r="377" spans="3:12" ht="12.75">
      <c r="C377" s="88"/>
      <c r="D377" s="88"/>
      <c r="E377" s="88"/>
      <c r="F377" s="88"/>
      <c r="G377" s="88"/>
      <c r="H377" s="88"/>
      <c r="I377" s="88"/>
      <c r="J377" s="88"/>
      <c r="K377" s="88"/>
      <c r="L377" s="88"/>
    </row>
    <row r="378" spans="3:12" ht="12.75">
      <c r="C378" s="88"/>
      <c r="D378" s="88"/>
      <c r="E378" s="88"/>
      <c r="F378" s="88"/>
      <c r="G378" s="88"/>
      <c r="H378" s="88"/>
      <c r="I378" s="88"/>
      <c r="J378" s="88"/>
      <c r="K378" s="88"/>
      <c r="L378" s="88"/>
    </row>
    <row r="379" spans="3:12" ht="12.75">
      <c r="C379" s="88"/>
      <c r="D379" s="88"/>
      <c r="E379" s="88"/>
      <c r="F379" s="88"/>
      <c r="G379" s="88"/>
      <c r="H379" s="88"/>
      <c r="I379" s="88"/>
      <c r="J379" s="88"/>
      <c r="K379" s="88"/>
      <c r="L379" s="88"/>
    </row>
    <row r="380" spans="3:12" ht="12.75">
      <c r="C380" s="88"/>
      <c r="D380" s="88"/>
      <c r="E380" s="88"/>
      <c r="F380" s="88"/>
      <c r="G380" s="88"/>
      <c r="H380" s="88"/>
      <c r="I380" s="88"/>
      <c r="J380" s="88"/>
      <c r="K380" s="88"/>
      <c r="L380" s="88"/>
    </row>
    <row r="381" spans="3:12" ht="12.75">
      <c r="C381" s="88"/>
      <c r="D381" s="88"/>
      <c r="E381" s="88"/>
      <c r="F381" s="88"/>
      <c r="G381" s="88"/>
      <c r="H381" s="88"/>
      <c r="I381" s="88"/>
      <c r="J381" s="88"/>
      <c r="K381" s="88"/>
      <c r="L381" s="88"/>
    </row>
    <row r="382" spans="3:12" ht="12.75">
      <c r="C382" s="88"/>
      <c r="D382" s="88"/>
      <c r="E382" s="88"/>
      <c r="F382" s="88"/>
      <c r="G382" s="88"/>
      <c r="H382" s="88"/>
      <c r="I382" s="88"/>
      <c r="J382" s="88"/>
      <c r="K382" s="88"/>
      <c r="L382" s="88"/>
    </row>
    <row r="383" spans="3:12" ht="12.75">
      <c r="C383" s="88"/>
      <c r="D383" s="88"/>
      <c r="E383" s="88"/>
      <c r="F383" s="88"/>
      <c r="G383" s="88"/>
      <c r="H383" s="88"/>
      <c r="I383" s="88"/>
      <c r="J383" s="88"/>
      <c r="K383" s="88"/>
      <c r="L383" s="88"/>
    </row>
    <row r="384" spans="3:12" ht="12.75">
      <c r="C384" s="88"/>
      <c r="D384" s="88"/>
      <c r="E384" s="88"/>
      <c r="F384" s="88"/>
      <c r="G384" s="88"/>
      <c r="H384" s="88"/>
      <c r="I384" s="88"/>
      <c r="J384" s="88"/>
      <c r="K384" s="88"/>
      <c r="L384" s="88"/>
    </row>
    <row r="385" spans="3:12" ht="12.75">
      <c r="C385" s="88"/>
      <c r="D385" s="88"/>
      <c r="E385" s="88"/>
      <c r="F385" s="88"/>
      <c r="G385" s="88"/>
      <c r="H385" s="88"/>
      <c r="I385" s="88"/>
      <c r="J385" s="88"/>
      <c r="K385" s="88"/>
      <c r="L385" s="88"/>
    </row>
    <row r="386" spans="3:12" ht="12.75">
      <c r="C386" s="88"/>
      <c r="D386" s="88"/>
      <c r="E386" s="88"/>
      <c r="F386" s="88"/>
      <c r="G386" s="88"/>
      <c r="H386" s="88"/>
      <c r="I386" s="88"/>
      <c r="J386" s="88"/>
      <c r="K386" s="88"/>
      <c r="L386" s="88"/>
    </row>
    <row r="387" spans="3:12" ht="12.75">
      <c r="C387" s="88"/>
      <c r="D387" s="88"/>
      <c r="E387" s="88"/>
      <c r="F387" s="88"/>
      <c r="G387" s="88"/>
      <c r="H387" s="88"/>
      <c r="I387" s="88"/>
      <c r="J387" s="88"/>
      <c r="K387" s="88"/>
      <c r="L387" s="88"/>
    </row>
    <row r="388" spans="3:12" ht="12.75">
      <c r="C388" s="88"/>
      <c r="D388" s="88"/>
      <c r="E388" s="88"/>
      <c r="F388" s="88"/>
      <c r="G388" s="88"/>
      <c r="H388" s="88"/>
      <c r="I388" s="88"/>
      <c r="J388" s="88"/>
      <c r="K388" s="88"/>
      <c r="L388" s="88"/>
    </row>
    <row r="389" spans="3:12" ht="12.75">
      <c r="C389" s="88"/>
      <c r="D389" s="88"/>
      <c r="E389" s="88"/>
      <c r="F389" s="88"/>
      <c r="G389" s="88"/>
      <c r="H389" s="88"/>
      <c r="I389" s="88"/>
      <c r="J389" s="88"/>
      <c r="K389" s="88"/>
      <c r="L389" s="88"/>
    </row>
    <row r="390" spans="3:12" ht="12.75">
      <c r="C390" s="88"/>
      <c r="D390" s="88"/>
      <c r="E390" s="88"/>
      <c r="F390" s="88"/>
      <c r="G390" s="88"/>
      <c r="H390" s="88"/>
      <c r="I390" s="88"/>
      <c r="J390" s="88"/>
      <c r="K390" s="88"/>
      <c r="L390" s="88"/>
    </row>
    <row r="391" spans="3:12" ht="12.75">
      <c r="C391" s="88"/>
      <c r="D391" s="88"/>
      <c r="E391" s="88"/>
      <c r="F391" s="88"/>
      <c r="G391" s="88"/>
      <c r="H391" s="88"/>
      <c r="I391" s="88"/>
      <c r="J391" s="88"/>
      <c r="K391" s="88"/>
      <c r="L391" s="88"/>
    </row>
    <row r="392" spans="3:12" ht="12.75">
      <c r="C392" s="88"/>
      <c r="D392" s="88"/>
      <c r="E392" s="88"/>
      <c r="F392" s="88"/>
      <c r="G392" s="88"/>
      <c r="H392" s="88"/>
      <c r="I392" s="88"/>
      <c r="J392" s="88"/>
      <c r="K392" s="88"/>
      <c r="L392" s="88"/>
    </row>
    <row r="393" spans="3:12" ht="12.75">
      <c r="C393" s="88"/>
      <c r="D393" s="88"/>
      <c r="E393" s="88"/>
      <c r="F393" s="88"/>
      <c r="G393" s="88"/>
      <c r="H393" s="88"/>
      <c r="I393" s="88"/>
      <c r="J393" s="88"/>
      <c r="K393" s="88"/>
      <c r="L393" s="88"/>
    </row>
    <row r="394" spans="3:12" ht="12.75">
      <c r="C394" s="88"/>
      <c r="D394" s="88"/>
      <c r="E394" s="88"/>
      <c r="F394" s="88"/>
      <c r="G394" s="88"/>
      <c r="H394" s="88"/>
      <c r="I394" s="88"/>
      <c r="J394" s="88"/>
      <c r="K394" s="88"/>
      <c r="L394" s="88"/>
    </row>
    <row r="395" spans="3:12" ht="12.75">
      <c r="C395" s="88"/>
      <c r="D395" s="88"/>
      <c r="E395" s="88"/>
      <c r="F395" s="88"/>
      <c r="G395" s="88"/>
      <c r="H395" s="88"/>
      <c r="I395" s="88"/>
      <c r="J395" s="88"/>
      <c r="K395" s="88"/>
      <c r="L395" s="88"/>
    </row>
    <row r="396" spans="3:12" ht="12.75">
      <c r="C396" s="88"/>
      <c r="D396" s="88"/>
      <c r="E396" s="88"/>
      <c r="F396" s="88"/>
      <c r="G396" s="88"/>
      <c r="H396" s="88"/>
      <c r="I396" s="88"/>
      <c r="J396" s="88"/>
      <c r="K396" s="88"/>
      <c r="L396" s="88"/>
    </row>
    <row r="397" spans="3:12" ht="12.75">
      <c r="C397" s="88"/>
      <c r="D397" s="88"/>
      <c r="E397" s="88"/>
      <c r="F397" s="88"/>
      <c r="G397" s="88"/>
      <c r="H397" s="88"/>
      <c r="I397" s="88"/>
      <c r="J397" s="88"/>
      <c r="K397" s="88"/>
      <c r="L397" s="88"/>
    </row>
    <row r="398" spans="3:12" ht="12.75">
      <c r="C398" s="88"/>
      <c r="D398" s="88"/>
      <c r="E398" s="88"/>
      <c r="F398" s="88"/>
      <c r="G398" s="88"/>
      <c r="H398" s="88"/>
      <c r="I398" s="88"/>
      <c r="J398" s="88"/>
      <c r="K398" s="88"/>
      <c r="L398" s="88"/>
    </row>
    <row r="399" spans="3:12" ht="12.75">
      <c r="C399" s="88"/>
      <c r="D399" s="88"/>
      <c r="E399" s="88"/>
      <c r="F399" s="88"/>
      <c r="G399" s="88"/>
      <c r="H399" s="88"/>
      <c r="I399" s="88"/>
      <c r="J399" s="88"/>
      <c r="K399" s="88"/>
      <c r="L399" s="88"/>
    </row>
    <row r="400" spans="3:12" ht="12.75">
      <c r="C400" s="88"/>
      <c r="D400" s="88"/>
      <c r="E400" s="88"/>
      <c r="F400" s="88"/>
      <c r="G400" s="88"/>
      <c r="H400" s="88"/>
      <c r="I400" s="88"/>
      <c r="J400" s="88"/>
      <c r="K400" s="88"/>
      <c r="L400" s="88"/>
    </row>
    <row r="401" spans="3:12" ht="12.75">
      <c r="C401" s="88"/>
      <c r="D401" s="88"/>
      <c r="E401" s="88"/>
      <c r="F401" s="88"/>
      <c r="G401" s="88"/>
      <c r="H401" s="88"/>
      <c r="I401" s="88"/>
      <c r="J401" s="88"/>
      <c r="K401" s="88"/>
      <c r="L401" s="88"/>
    </row>
    <row r="402" spans="3:12" ht="12.75">
      <c r="C402" s="88"/>
      <c r="D402" s="88"/>
      <c r="E402" s="88"/>
      <c r="F402" s="88"/>
      <c r="G402" s="88"/>
      <c r="H402" s="88"/>
      <c r="I402" s="88"/>
      <c r="J402" s="88"/>
      <c r="K402" s="88"/>
      <c r="L402" s="88"/>
    </row>
    <row r="403" spans="3:12" ht="12.75">
      <c r="C403" s="88"/>
      <c r="D403" s="88"/>
      <c r="E403" s="88"/>
      <c r="F403" s="88"/>
      <c r="G403" s="88"/>
      <c r="H403" s="88"/>
      <c r="I403" s="88"/>
      <c r="J403" s="88"/>
      <c r="K403" s="88"/>
      <c r="L403" s="88"/>
    </row>
    <row r="404" spans="3:12" ht="12.75">
      <c r="C404" s="88"/>
      <c r="D404" s="88"/>
      <c r="E404" s="88"/>
      <c r="F404" s="88"/>
      <c r="G404" s="88"/>
      <c r="H404" s="88"/>
      <c r="I404" s="88"/>
      <c r="J404" s="88"/>
      <c r="K404" s="88"/>
      <c r="L404" s="88"/>
    </row>
    <row r="405" spans="3:12" ht="12.75">
      <c r="C405" s="88"/>
      <c r="D405" s="88"/>
      <c r="E405" s="88"/>
      <c r="F405" s="88"/>
      <c r="G405" s="88"/>
      <c r="H405" s="88"/>
      <c r="I405" s="88"/>
      <c r="J405" s="88"/>
      <c r="K405" s="88"/>
      <c r="L405" s="88"/>
    </row>
    <row r="406" spans="3:12" ht="12.75">
      <c r="C406" s="88"/>
      <c r="D406" s="88"/>
      <c r="E406" s="88"/>
      <c r="F406" s="88"/>
      <c r="G406" s="88"/>
      <c r="H406" s="88"/>
      <c r="I406" s="88"/>
      <c r="J406" s="88"/>
      <c r="K406" s="88"/>
      <c r="L406" s="88"/>
    </row>
    <row r="407" spans="3:12" ht="12.75">
      <c r="C407" s="88"/>
      <c r="D407" s="88"/>
      <c r="E407" s="88"/>
      <c r="F407" s="88"/>
      <c r="G407" s="88"/>
      <c r="H407" s="88"/>
      <c r="I407" s="88"/>
      <c r="J407" s="88"/>
      <c r="K407" s="88"/>
      <c r="L407" s="88"/>
    </row>
    <row r="408" spans="3:12" ht="12.75">
      <c r="C408" s="88"/>
      <c r="D408" s="88"/>
      <c r="E408" s="88"/>
      <c r="F408" s="88"/>
      <c r="G408" s="88"/>
      <c r="H408" s="88"/>
      <c r="I408" s="88"/>
      <c r="J408" s="88"/>
      <c r="K408" s="88"/>
      <c r="L408" s="88"/>
    </row>
    <row r="409" spans="3:12" ht="12.75">
      <c r="C409" s="88"/>
      <c r="D409" s="88"/>
      <c r="E409" s="88"/>
      <c r="F409" s="88"/>
      <c r="G409" s="88"/>
      <c r="H409" s="88"/>
      <c r="I409" s="88"/>
      <c r="J409" s="88"/>
      <c r="K409" s="88"/>
      <c r="L409" s="88"/>
    </row>
    <row r="410" spans="3:12" ht="12.75">
      <c r="C410" s="88"/>
      <c r="D410" s="88"/>
      <c r="E410" s="88"/>
      <c r="F410" s="88"/>
      <c r="G410" s="88"/>
      <c r="H410" s="88"/>
      <c r="I410" s="88"/>
      <c r="J410" s="88"/>
      <c r="K410" s="88"/>
      <c r="L410" s="88"/>
    </row>
    <row r="411" spans="3:12" ht="12.75">
      <c r="C411" s="88"/>
      <c r="D411" s="88"/>
      <c r="E411" s="88"/>
      <c r="F411" s="88"/>
      <c r="G411" s="88"/>
      <c r="H411" s="88"/>
      <c r="I411" s="88"/>
      <c r="J411" s="88"/>
      <c r="K411" s="88"/>
      <c r="L411" s="88"/>
    </row>
    <row r="412" spans="3:12" ht="12.75">
      <c r="C412" s="88"/>
      <c r="D412" s="88"/>
      <c r="E412" s="88"/>
      <c r="F412" s="88"/>
      <c r="G412" s="88"/>
      <c r="H412" s="88"/>
      <c r="I412" s="88"/>
      <c r="J412" s="88"/>
      <c r="K412" s="88"/>
      <c r="L412" s="88"/>
    </row>
    <row r="413" spans="3:12" ht="12.75">
      <c r="C413" s="88"/>
      <c r="D413" s="88"/>
      <c r="E413" s="88"/>
      <c r="F413" s="88"/>
      <c r="G413" s="88"/>
      <c r="H413" s="88"/>
      <c r="I413" s="88"/>
      <c r="J413" s="88"/>
      <c r="K413" s="88"/>
      <c r="L413" s="88"/>
    </row>
    <row r="414" spans="3:12" ht="12.75">
      <c r="C414" s="88"/>
      <c r="D414" s="88"/>
      <c r="E414" s="88"/>
      <c r="F414" s="88"/>
      <c r="G414" s="88"/>
      <c r="H414" s="88"/>
      <c r="I414" s="88"/>
      <c r="J414" s="88"/>
      <c r="K414" s="88"/>
      <c r="L414" s="88"/>
    </row>
    <row r="415" spans="3:12" ht="12.75">
      <c r="C415" s="88"/>
      <c r="D415" s="88"/>
      <c r="E415" s="88"/>
      <c r="F415" s="88"/>
      <c r="G415" s="88"/>
      <c r="H415" s="88"/>
      <c r="I415" s="88"/>
      <c r="J415" s="88"/>
      <c r="K415" s="88"/>
      <c r="L415" s="88"/>
    </row>
    <row r="416" spans="3:12" ht="12.75">
      <c r="C416" s="88"/>
      <c r="D416" s="88"/>
      <c r="E416" s="88"/>
      <c r="F416" s="88"/>
      <c r="G416" s="88"/>
      <c r="H416" s="88"/>
      <c r="I416" s="88"/>
      <c r="J416" s="88"/>
      <c r="K416" s="88"/>
      <c r="L416" s="88"/>
    </row>
    <row r="417" spans="3:12" ht="12.75">
      <c r="C417" s="88"/>
      <c r="D417" s="88"/>
      <c r="E417" s="88"/>
      <c r="F417" s="88"/>
      <c r="G417" s="88"/>
      <c r="H417" s="88"/>
      <c r="I417" s="88"/>
      <c r="J417" s="88"/>
      <c r="K417" s="88"/>
      <c r="L417" s="88"/>
    </row>
    <row r="418" spans="3:12" ht="12.75">
      <c r="C418" s="88"/>
      <c r="D418" s="88"/>
      <c r="E418" s="88"/>
      <c r="F418" s="88"/>
      <c r="G418" s="88"/>
      <c r="H418" s="88"/>
      <c r="I418" s="88"/>
      <c r="J418" s="88"/>
      <c r="K418" s="88"/>
      <c r="L418" s="88"/>
    </row>
    <row r="419" spans="3:12" ht="12.75">
      <c r="C419" s="88"/>
      <c r="D419" s="88"/>
      <c r="E419" s="88"/>
      <c r="F419" s="88"/>
      <c r="G419" s="88"/>
      <c r="H419" s="88"/>
      <c r="I419" s="88"/>
      <c r="J419" s="88"/>
      <c r="K419" s="88"/>
      <c r="L419" s="88"/>
    </row>
    <row r="420" spans="3:12" ht="12.75">
      <c r="C420" s="88"/>
      <c r="D420" s="88"/>
      <c r="E420" s="88"/>
      <c r="F420" s="88"/>
      <c r="G420" s="88"/>
      <c r="H420" s="88"/>
      <c r="I420" s="88"/>
      <c r="J420" s="88"/>
      <c r="K420" s="88"/>
      <c r="L420" s="88"/>
    </row>
    <row r="421" spans="3:12" ht="12.75">
      <c r="C421" s="88"/>
      <c r="D421" s="88"/>
      <c r="E421" s="88"/>
      <c r="F421" s="88"/>
      <c r="G421" s="88"/>
      <c r="H421" s="88"/>
      <c r="I421" s="88"/>
      <c r="J421" s="88"/>
      <c r="K421" s="88"/>
      <c r="L421" s="88"/>
    </row>
    <row r="422" spans="3:12" ht="12.75">
      <c r="C422" s="88"/>
      <c r="D422" s="88"/>
      <c r="E422" s="88"/>
      <c r="F422" s="88"/>
      <c r="G422" s="88"/>
      <c r="H422" s="88"/>
      <c r="I422" s="88"/>
      <c r="J422" s="88"/>
      <c r="K422" s="88"/>
      <c r="L422" s="88"/>
    </row>
    <row r="423" spans="3:12" ht="12.75">
      <c r="C423" s="88"/>
      <c r="D423" s="88"/>
      <c r="E423" s="88"/>
      <c r="F423" s="88"/>
      <c r="G423" s="88"/>
      <c r="H423" s="88"/>
      <c r="I423" s="88"/>
      <c r="J423" s="88"/>
      <c r="K423" s="88"/>
      <c r="L423" s="88"/>
    </row>
    <row r="424" spans="3:12" ht="12.75">
      <c r="C424" s="88"/>
      <c r="D424" s="88"/>
      <c r="E424" s="88"/>
      <c r="F424" s="88"/>
      <c r="G424" s="88"/>
      <c r="H424" s="88"/>
      <c r="I424" s="88"/>
      <c r="J424" s="88"/>
      <c r="K424" s="88"/>
      <c r="L424" s="88"/>
    </row>
    <row r="425" spans="3:12" ht="12.75">
      <c r="C425" s="88"/>
      <c r="D425" s="88"/>
      <c r="E425" s="88"/>
      <c r="F425" s="88"/>
      <c r="G425" s="88"/>
      <c r="H425" s="88"/>
      <c r="I425" s="88"/>
      <c r="J425" s="88"/>
      <c r="K425" s="88"/>
      <c r="L425" s="88"/>
    </row>
    <row r="426" spans="3:12" ht="12.75">
      <c r="C426" s="88"/>
      <c r="D426" s="88"/>
      <c r="E426" s="88"/>
      <c r="F426" s="88"/>
      <c r="G426" s="88"/>
      <c r="H426" s="88"/>
      <c r="I426" s="88"/>
      <c r="J426" s="88"/>
      <c r="K426" s="88"/>
      <c r="L426" s="88"/>
    </row>
    <row r="427" spans="3:12" ht="12.75">
      <c r="C427" s="88"/>
      <c r="D427" s="88"/>
      <c r="E427" s="88"/>
      <c r="F427" s="88"/>
      <c r="G427" s="88"/>
      <c r="H427" s="88"/>
      <c r="I427" s="88"/>
      <c r="J427" s="88"/>
      <c r="K427" s="88"/>
      <c r="L427" s="88"/>
    </row>
    <row r="428" spans="3:12" ht="12.75">
      <c r="C428" s="88"/>
      <c r="D428" s="88"/>
      <c r="E428" s="88"/>
      <c r="F428" s="88"/>
      <c r="G428" s="88"/>
      <c r="H428" s="88"/>
      <c r="I428" s="88"/>
      <c r="J428" s="88"/>
      <c r="K428" s="88"/>
      <c r="L428" s="88"/>
    </row>
    <row r="429" spans="3:12" ht="12.75">
      <c r="C429" s="88"/>
      <c r="D429" s="88"/>
      <c r="E429" s="88"/>
      <c r="F429" s="88"/>
      <c r="G429" s="88"/>
      <c r="H429" s="88"/>
      <c r="I429" s="88"/>
      <c r="J429" s="88"/>
      <c r="K429" s="88"/>
      <c r="L429" s="88"/>
    </row>
    <row r="430" spans="3:12" ht="12.75">
      <c r="C430" s="88"/>
      <c r="D430" s="88"/>
      <c r="E430" s="88"/>
      <c r="F430" s="88"/>
      <c r="G430" s="88"/>
      <c r="H430" s="88"/>
      <c r="I430" s="88"/>
      <c r="J430" s="88"/>
      <c r="K430" s="88"/>
      <c r="L430" s="88"/>
    </row>
    <row r="431" spans="3:12" ht="12.75">
      <c r="C431" s="88"/>
      <c r="D431" s="88"/>
      <c r="E431" s="88"/>
      <c r="F431" s="88"/>
      <c r="G431" s="88"/>
      <c r="H431" s="88"/>
      <c r="I431" s="88"/>
      <c r="J431" s="88"/>
      <c r="K431" s="88"/>
      <c r="L431" s="88"/>
    </row>
    <row r="432" spans="3:12" ht="12.75">
      <c r="C432" s="88"/>
      <c r="D432" s="88"/>
      <c r="E432" s="88"/>
      <c r="F432" s="88"/>
      <c r="G432" s="88"/>
      <c r="H432" s="88"/>
      <c r="I432" s="88"/>
      <c r="J432" s="88"/>
      <c r="K432" s="88"/>
      <c r="L432" s="88"/>
    </row>
    <row r="433" spans="3:12" ht="12.75">
      <c r="C433" s="88"/>
      <c r="D433" s="88"/>
      <c r="E433" s="88"/>
      <c r="F433" s="88"/>
      <c r="G433" s="88"/>
      <c r="H433" s="88"/>
      <c r="I433" s="88"/>
      <c r="J433" s="88"/>
      <c r="K433" s="88"/>
      <c r="L433" s="88"/>
    </row>
    <row r="434" spans="3:12" ht="12.75">
      <c r="C434" s="88"/>
      <c r="D434" s="88"/>
      <c r="E434" s="88"/>
      <c r="F434" s="88"/>
      <c r="G434" s="88"/>
      <c r="H434" s="88"/>
      <c r="I434" s="88"/>
      <c r="J434" s="88"/>
      <c r="K434" s="88"/>
      <c r="L434" s="88"/>
    </row>
    <row r="435" spans="3:12" ht="12.75">
      <c r="C435" s="88"/>
      <c r="D435" s="88"/>
      <c r="E435" s="88"/>
      <c r="F435" s="88"/>
      <c r="G435" s="88"/>
      <c r="H435" s="88"/>
      <c r="I435" s="88"/>
      <c r="J435" s="88"/>
      <c r="K435" s="88"/>
      <c r="L435" s="88"/>
    </row>
    <row r="436" spans="3:12" ht="12.75">
      <c r="C436" s="88"/>
      <c r="D436" s="88"/>
      <c r="E436" s="88"/>
      <c r="F436" s="88"/>
      <c r="G436" s="88"/>
      <c r="H436" s="88"/>
      <c r="I436" s="88"/>
      <c r="J436" s="88"/>
      <c r="K436" s="88"/>
      <c r="L436" s="88"/>
    </row>
    <row r="437" spans="3:12" ht="12.75">
      <c r="C437" s="88"/>
      <c r="D437" s="88"/>
      <c r="E437" s="88"/>
      <c r="F437" s="88"/>
      <c r="G437" s="88"/>
      <c r="H437" s="88"/>
      <c r="I437" s="88"/>
      <c r="J437" s="88"/>
      <c r="K437" s="88"/>
      <c r="L437" s="88"/>
    </row>
    <row r="438" spans="3:12" ht="12.75">
      <c r="C438" s="88"/>
      <c r="D438" s="88"/>
      <c r="E438" s="88"/>
      <c r="F438" s="88"/>
      <c r="G438" s="88"/>
      <c r="H438" s="88"/>
      <c r="I438" s="88"/>
      <c r="J438" s="88"/>
      <c r="K438" s="88"/>
      <c r="L438" s="88"/>
    </row>
    <row r="439" spans="3:12" ht="12.75">
      <c r="C439" s="88"/>
      <c r="D439" s="88"/>
      <c r="E439" s="88"/>
      <c r="F439" s="88"/>
      <c r="G439" s="88"/>
      <c r="H439" s="88"/>
      <c r="I439" s="88"/>
      <c r="J439" s="88"/>
      <c r="K439" s="88"/>
      <c r="L439" s="88"/>
    </row>
    <row r="440" spans="3:12" ht="12.75">
      <c r="C440" s="88"/>
      <c r="D440" s="88"/>
      <c r="E440" s="88"/>
      <c r="F440" s="88"/>
      <c r="G440" s="88"/>
      <c r="H440" s="88"/>
      <c r="I440" s="88"/>
      <c r="J440" s="88"/>
      <c r="K440" s="88"/>
      <c r="L440" s="88"/>
    </row>
    <row r="441" spans="3:12" ht="12.75">
      <c r="C441" s="88"/>
      <c r="D441" s="88"/>
      <c r="E441" s="88"/>
      <c r="F441" s="88"/>
      <c r="G441" s="88"/>
      <c r="H441" s="88"/>
      <c r="I441" s="88"/>
      <c r="J441" s="88"/>
      <c r="K441" s="88"/>
      <c r="L441" s="88"/>
    </row>
    <row r="442" spans="3:12" ht="12.75">
      <c r="C442" s="88"/>
      <c r="D442" s="88"/>
      <c r="E442" s="88"/>
      <c r="F442" s="88"/>
      <c r="G442" s="88"/>
      <c r="H442" s="88"/>
      <c r="I442" s="88"/>
      <c r="J442" s="88"/>
      <c r="K442" s="88"/>
      <c r="L442" s="88"/>
    </row>
    <row r="443" spans="3:12" ht="12.75">
      <c r="C443" s="88"/>
      <c r="D443" s="88"/>
      <c r="E443" s="88"/>
      <c r="F443" s="88"/>
      <c r="G443" s="88"/>
      <c r="H443" s="88"/>
      <c r="I443" s="88"/>
      <c r="J443" s="88"/>
      <c r="K443" s="88"/>
      <c r="L443" s="88"/>
    </row>
    <row r="444" spans="3:12" ht="12.75">
      <c r="C444" s="88"/>
      <c r="D444" s="88"/>
      <c r="E444" s="88"/>
      <c r="F444" s="88"/>
      <c r="G444" s="88"/>
      <c r="H444" s="88"/>
      <c r="I444" s="88"/>
      <c r="J444" s="88"/>
      <c r="K444" s="88"/>
      <c r="L444" s="88"/>
    </row>
    <row r="445" spans="3:12" ht="12.75">
      <c r="C445" s="88"/>
      <c r="D445" s="88"/>
      <c r="E445" s="88"/>
      <c r="F445" s="88"/>
      <c r="G445" s="88"/>
      <c r="H445" s="88"/>
      <c r="I445" s="88"/>
      <c r="J445" s="88"/>
      <c r="K445" s="88"/>
      <c r="L445" s="88"/>
    </row>
    <row r="446" spans="3:12" ht="12.75">
      <c r="C446" s="88"/>
      <c r="D446" s="88"/>
      <c r="E446" s="88"/>
      <c r="F446" s="88"/>
      <c r="G446" s="88"/>
      <c r="H446" s="88"/>
      <c r="I446" s="88"/>
      <c r="J446" s="88"/>
      <c r="K446" s="88"/>
      <c r="L446" s="88"/>
    </row>
    <row r="447" spans="3:12" ht="12.75">
      <c r="C447" s="88"/>
      <c r="D447" s="88"/>
      <c r="E447" s="88"/>
      <c r="F447" s="88"/>
      <c r="G447" s="88"/>
      <c r="H447" s="88"/>
      <c r="I447" s="88"/>
      <c r="J447" s="88"/>
      <c r="K447" s="88"/>
      <c r="L447" s="88"/>
    </row>
    <row r="448" spans="3:12" ht="12.75">
      <c r="C448" s="88"/>
      <c r="D448" s="88"/>
      <c r="E448" s="88"/>
      <c r="F448" s="88"/>
      <c r="G448" s="88"/>
      <c r="H448" s="88"/>
      <c r="I448" s="88"/>
      <c r="J448" s="88"/>
      <c r="K448" s="88"/>
      <c r="L448" s="88"/>
    </row>
    <row r="449" spans="3:12" ht="12.75">
      <c r="C449" s="88"/>
      <c r="D449" s="88"/>
      <c r="E449" s="88"/>
      <c r="F449" s="88"/>
      <c r="G449" s="88"/>
      <c r="H449" s="88"/>
      <c r="I449" s="88"/>
      <c r="J449" s="88"/>
      <c r="K449" s="88"/>
      <c r="L449" s="88"/>
    </row>
    <row r="450" spans="3:12" ht="12.75">
      <c r="C450" s="88"/>
      <c r="D450" s="88"/>
      <c r="E450" s="88"/>
      <c r="F450" s="88"/>
      <c r="G450" s="88"/>
      <c r="H450" s="88"/>
      <c r="I450" s="88"/>
      <c r="J450" s="88"/>
      <c r="K450" s="88"/>
      <c r="L450" s="88"/>
    </row>
    <row r="451" spans="3:12" ht="12.75">
      <c r="C451" s="88"/>
      <c r="D451" s="88"/>
      <c r="E451" s="88"/>
      <c r="F451" s="88"/>
      <c r="G451" s="88"/>
      <c r="H451" s="88"/>
      <c r="I451" s="88"/>
      <c r="J451" s="88"/>
      <c r="K451" s="88"/>
      <c r="L451" s="88"/>
    </row>
    <row r="452" spans="3:12" ht="12.75">
      <c r="C452" s="88"/>
      <c r="D452" s="88"/>
      <c r="E452" s="88"/>
      <c r="F452" s="88"/>
      <c r="G452" s="88"/>
      <c r="H452" s="88"/>
      <c r="I452" s="88"/>
      <c r="J452" s="88"/>
      <c r="K452" s="88"/>
      <c r="L452" s="88"/>
    </row>
    <row r="453" spans="3:12" ht="12.75">
      <c r="C453" s="88"/>
      <c r="D453" s="88"/>
      <c r="E453" s="88"/>
      <c r="F453" s="88"/>
      <c r="G453" s="88"/>
      <c r="H453" s="88"/>
      <c r="I453" s="88"/>
      <c r="J453" s="88"/>
      <c r="K453" s="88"/>
      <c r="L453" s="88"/>
    </row>
    <row r="454" spans="3:12" ht="12.75">
      <c r="C454" s="88"/>
      <c r="D454" s="88"/>
      <c r="E454" s="88"/>
      <c r="F454" s="88"/>
      <c r="G454" s="88"/>
      <c r="H454" s="88"/>
      <c r="I454" s="88"/>
      <c r="J454" s="88"/>
      <c r="K454" s="88"/>
      <c r="L454" s="88"/>
    </row>
    <row r="455" spans="3:12" ht="12.75">
      <c r="C455" s="88"/>
      <c r="D455" s="88"/>
      <c r="E455" s="88"/>
      <c r="F455" s="88"/>
      <c r="G455" s="88"/>
      <c r="H455" s="88"/>
      <c r="I455" s="88"/>
      <c r="J455" s="88"/>
      <c r="K455" s="88"/>
      <c r="L455" s="88"/>
    </row>
    <row r="456" spans="3:12" ht="12.75">
      <c r="C456" s="88"/>
      <c r="D456" s="88"/>
      <c r="E456" s="88"/>
      <c r="F456" s="88"/>
      <c r="G456" s="88"/>
      <c r="H456" s="88"/>
      <c r="I456" s="88"/>
      <c r="J456" s="88"/>
      <c r="K456" s="88"/>
      <c r="L456" s="88"/>
    </row>
    <row r="457" spans="3:12" ht="12.75">
      <c r="C457" s="88"/>
      <c r="D457" s="88"/>
      <c r="E457" s="88"/>
      <c r="F457" s="88"/>
      <c r="G457" s="88"/>
      <c r="H457" s="88"/>
      <c r="I457" s="88"/>
      <c r="J457" s="88"/>
      <c r="K457" s="88"/>
      <c r="L457" s="88"/>
    </row>
    <row r="458" spans="3:12" ht="12.75">
      <c r="C458" s="88"/>
      <c r="D458" s="88"/>
      <c r="E458" s="88"/>
      <c r="F458" s="88"/>
      <c r="G458" s="88"/>
      <c r="H458" s="88"/>
      <c r="I458" s="88"/>
      <c r="J458" s="88"/>
      <c r="K458" s="88"/>
      <c r="L458" s="88"/>
    </row>
    <row r="459" spans="3:12" ht="12.75">
      <c r="C459" s="88"/>
      <c r="D459" s="88"/>
      <c r="E459" s="88"/>
      <c r="F459" s="88"/>
      <c r="G459" s="88"/>
      <c r="H459" s="88"/>
      <c r="I459" s="88"/>
      <c r="J459" s="88"/>
      <c r="K459" s="88"/>
      <c r="L459" s="88"/>
    </row>
    <row r="460" spans="3:12" ht="12.75">
      <c r="C460" s="88"/>
      <c r="D460" s="88"/>
      <c r="E460" s="88"/>
      <c r="F460" s="88"/>
      <c r="G460" s="88"/>
      <c r="H460" s="88"/>
      <c r="I460" s="88"/>
      <c r="J460" s="88"/>
      <c r="K460" s="88"/>
      <c r="L460" s="88"/>
    </row>
    <row r="461" spans="3:12" ht="12.75">
      <c r="C461" s="88"/>
      <c r="D461" s="88"/>
      <c r="E461" s="88"/>
      <c r="F461" s="88"/>
      <c r="G461" s="88"/>
      <c r="H461" s="88"/>
      <c r="I461" s="88"/>
      <c r="J461" s="88"/>
      <c r="K461" s="88"/>
      <c r="L461" s="88"/>
    </row>
    <row r="462" spans="3:12" ht="12.75">
      <c r="C462" s="88"/>
      <c r="D462" s="88"/>
      <c r="E462" s="88"/>
      <c r="F462" s="88"/>
      <c r="G462" s="88"/>
      <c r="H462" s="88"/>
      <c r="I462" s="88"/>
      <c r="J462" s="88"/>
      <c r="K462" s="88"/>
      <c r="L462" s="88"/>
    </row>
    <row r="463" spans="3:12" ht="12.75">
      <c r="C463" s="88"/>
      <c r="D463" s="88"/>
      <c r="E463" s="88"/>
      <c r="F463" s="88"/>
      <c r="G463" s="88"/>
      <c r="H463" s="88"/>
      <c r="I463" s="88"/>
      <c r="J463" s="88"/>
      <c r="K463" s="88"/>
      <c r="L463" s="88"/>
    </row>
    <row r="464" spans="3:12" ht="12.75">
      <c r="C464" s="88"/>
      <c r="D464" s="88"/>
      <c r="E464" s="88"/>
      <c r="F464" s="88"/>
      <c r="G464" s="88"/>
      <c r="H464" s="88"/>
      <c r="I464" s="88"/>
      <c r="J464" s="88"/>
      <c r="K464" s="88"/>
      <c r="L464" s="88"/>
    </row>
    <row r="465" spans="3:12" ht="12.75">
      <c r="C465" s="88"/>
      <c r="D465" s="88"/>
      <c r="E465" s="88"/>
      <c r="F465" s="88"/>
      <c r="G465" s="88"/>
      <c r="H465" s="88"/>
      <c r="I465" s="88"/>
      <c r="J465" s="88"/>
      <c r="K465" s="88"/>
      <c r="L465" s="88"/>
    </row>
    <row r="466" spans="3:12" ht="12.75">
      <c r="C466" s="88"/>
      <c r="D466" s="88"/>
      <c r="E466" s="88"/>
      <c r="F466" s="88"/>
      <c r="G466" s="88"/>
      <c r="H466" s="88"/>
      <c r="I466" s="88"/>
      <c r="J466" s="88"/>
      <c r="K466" s="88"/>
      <c r="L466" s="88"/>
    </row>
    <row r="467" spans="3:12" ht="12.75">
      <c r="C467" s="88"/>
      <c r="D467" s="88"/>
      <c r="E467" s="88"/>
      <c r="F467" s="88"/>
      <c r="G467" s="88"/>
      <c r="H467" s="88"/>
      <c r="I467" s="88"/>
      <c r="J467" s="88"/>
      <c r="K467" s="88"/>
      <c r="L467" s="88"/>
    </row>
    <row r="468" spans="3:12" ht="12.75">
      <c r="C468" s="88"/>
      <c r="D468" s="88"/>
      <c r="E468" s="88"/>
      <c r="F468" s="88"/>
      <c r="G468" s="88"/>
      <c r="H468" s="88"/>
      <c r="I468" s="88"/>
      <c r="J468" s="88"/>
      <c r="K468" s="88"/>
      <c r="L468" s="88"/>
    </row>
    <row r="469" spans="3:12" ht="12.75">
      <c r="C469" s="88"/>
      <c r="D469" s="88"/>
      <c r="E469" s="88"/>
      <c r="F469" s="88"/>
      <c r="G469" s="88"/>
      <c r="H469" s="88"/>
      <c r="I469" s="88"/>
      <c r="J469" s="88"/>
      <c r="K469" s="88"/>
      <c r="L469" s="88"/>
    </row>
    <row r="470" spans="3:12" ht="12.75">
      <c r="C470" s="88"/>
      <c r="D470" s="88"/>
      <c r="E470" s="88"/>
      <c r="F470" s="88"/>
      <c r="G470" s="88"/>
      <c r="H470" s="88"/>
      <c r="I470" s="88"/>
      <c r="J470" s="88"/>
      <c r="K470" s="88"/>
      <c r="L470" s="88"/>
    </row>
    <row r="471" spans="3:12" ht="12.75">
      <c r="C471" s="88"/>
      <c r="D471" s="88"/>
      <c r="E471" s="88"/>
      <c r="F471" s="88"/>
      <c r="G471" s="88"/>
      <c r="H471" s="88"/>
      <c r="I471" s="88"/>
      <c r="J471" s="88"/>
      <c r="K471" s="88"/>
      <c r="L471" s="88"/>
    </row>
    <row r="472" spans="3:12" ht="12.75">
      <c r="C472" s="88"/>
      <c r="D472" s="88"/>
      <c r="E472" s="88"/>
      <c r="F472" s="88"/>
      <c r="G472" s="88"/>
      <c r="H472" s="88"/>
      <c r="I472" s="88"/>
      <c r="J472" s="88"/>
      <c r="K472" s="88"/>
      <c r="L472" s="88"/>
    </row>
    <row r="473" spans="3:12" ht="12.75">
      <c r="C473" s="88"/>
      <c r="D473" s="88"/>
      <c r="E473" s="88"/>
      <c r="F473" s="88"/>
      <c r="G473" s="88"/>
      <c r="H473" s="88"/>
      <c r="I473" s="88"/>
      <c r="J473" s="88"/>
      <c r="K473" s="88"/>
      <c r="L473" s="88"/>
    </row>
    <row r="474" spans="3:12" ht="12.75">
      <c r="C474" s="88"/>
      <c r="D474" s="88"/>
      <c r="E474" s="88"/>
      <c r="F474" s="88"/>
      <c r="G474" s="88"/>
      <c r="H474" s="88"/>
      <c r="I474" s="88"/>
      <c r="J474" s="88"/>
      <c r="K474" s="88"/>
      <c r="L474" s="88"/>
    </row>
    <row r="475" spans="3:12" ht="12.75">
      <c r="C475" s="88"/>
      <c r="D475" s="88"/>
      <c r="E475" s="88"/>
      <c r="F475" s="88"/>
      <c r="G475" s="88"/>
      <c r="H475" s="88"/>
      <c r="I475" s="88"/>
      <c r="J475" s="88"/>
      <c r="K475" s="88"/>
      <c r="L475" s="88"/>
    </row>
    <row r="476" spans="3:12" ht="12.75">
      <c r="C476" s="88"/>
      <c r="D476" s="88"/>
      <c r="E476" s="88"/>
      <c r="F476" s="88"/>
      <c r="G476" s="88"/>
      <c r="H476" s="88"/>
      <c r="I476" s="88"/>
      <c r="J476" s="88"/>
      <c r="K476" s="88"/>
      <c r="L476" s="88"/>
    </row>
    <row r="477" spans="3:12" ht="12.75">
      <c r="C477" s="88"/>
      <c r="D477" s="88"/>
      <c r="E477" s="88"/>
      <c r="F477" s="88"/>
      <c r="G477" s="88"/>
      <c r="H477" s="88"/>
      <c r="I477" s="88"/>
      <c r="J477" s="88"/>
      <c r="K477" s="88"/>
      <c r="L477" s="88"/>
    </row>
    <row r="478" spans="3:12" ht="12.75">
      <c r="C478" s="88"/>
      <c r="D478" s="88"/>
      <c r="E478" s="88"/>
      <c r="F478" s="88"/>
      <c r="G478" s="88"/>
      <c r="H478" s="88"/>
      <c r="I478" s="88"/>
      <c r="J478" s="88"/>
      <c r="K478" s="88"/>
      <c r="L478" s="88"/>
    </row>
    <row r="479" spans="3:12" ht="12.75">
      <c r="C479" s="88"/>
      <c r="D479" s="88"/>
      <c r="E479" s="88"/>
      <c r="F479" s="88"/>
      <c r="G479" s="88"/>
      <c r="H479" s="88"/>
      <c r="I479" s="88"/>
      <c r="J479" s="88"/>
      <c r="K479" s="88"/>
      <c r="L479" s="88"/>
    </row>
    <row r="480" spans="3:12" ht="12.75">
      <c r="C480" s="88"/>
      <c r="D480" s="88"/>
      <c r="E480" s="88"/>
      <c r="F480" s="88"/>
      <c r="G480" s="88"/>
      <c r="H480" s="88"/>
      <c r="I480" s="88"/>
      <c r="J480" s="88"/>
      <c r="K480" s="88"/>
      <c r="L480" s="88"/>
    </row>
    <row r="481" spans="3:12" ht="12.75">
      <c r="C481" s="88"/>
      <c r="D481" s="88"/>
      <c r="E481" s="88"/>
      <c r="F481" s="88"/>
      <c r="G481" s="88"/>
      <c r="H481" s="88"/>
      <c r="I481" s="88"/>
      <c r="J481" s="88"/>
      <c r="K481" s="88"/>
      <c r="L481" s="88"/>
    </row>
    <row r="482" spans="3:12" ht="12.75">
      <c r="C482" s="88"/>
      <c r="D482" s="88"/>
      <c r="E482" s="88"/>
      <c r="F482" s="88"/>
      <c r="G482" s="88"/>
      <c r="H482" s="88"/>
      <c r="I482" s="88"/>
      <c r="J482" s="88"/>
      <c r="K482" s="88"/>
      <c r="L482" s="88"/>
    </row>
    <row r="483" spans="3:12" ht="12.75">
      <c r="C483" s="88"/>
      <c r="D483" s="88"/>
      <c r="E483" s="88"/>
      <c r="F483" s="88"/>
      <c r="G483" s="88"/>
      <c r="H483" s="88"/>
      <c r="I483" s="88"/>
      <c r="J483" s="88"/>
      <c r="K483" s="88"/>
      <c r="L483" s="88"/>
    </row>
    <row r="484" spans="3:12" ht="12.75">
      <c r="C484" s="88"/>
      <c r="D484" s="88"/>
      <c r="E484" s="88"/>
      <c r="F484" s="88"/>
      <c r="G484" s="88"/>
      <c r="H484" s="88"/>
      <c r="I484" s="88"/>
      <c r="J484" s="88"/>
      <c r="K484" s="88"/>
      <c r="L484" s="88"/>
    </row>
    <row r="485" spans="3:12" ht="12.75">
      <c r="C485" s="88"/>
      <c r="D485" s="88"/>
      <c r="E485" s="88"/>
      <c r="F485" s="88"/>
      <c r="G485" s="88"/>
      <c r="H485" s="88"/>
      <c r="I485" s="88"/>
      <c r="J485" s="88"/>
      <c r="K485" s="88"/>
      <c r="L485" s="88"/>
    </row>
    <row r="486" spans="3:12" ht="12.75">
      <c r="C486" s="88"/>
      <c r="D486" s="88"/>
      <c r="E486" s="88"/>
      <c r="F486" s="88"/>
      <c r="G486" s="88"/>
      <c r="H486" s="88"/>
      <c r="I486" s="88"/>
      <c r="J486" s="88"/>
      <c r="K486" s="88"/>
      <c r="L486" s="88"/>
    </row>
    <row r="487" spans="3:12" ht="12.75">
      <c r="C487" s="88"/>
      <c r="D487" s="88"/>
      <c r="E487" s="88"/>
      <c r="F487" s="88"/>
      <c r="G487" s="88"/>
      <c r="H487" s="88"/>
      <c r="I487" s="88"/>
      <c r="J487" s="88"/>
      <c r="K487" s="88"/>
      <c r="L487" s="88"/>
    </row>
    <row r="488" spans="3:12" ht="12.75">
      <c r="C488" s="88"/>
      <c r="D488" s="88"/>
      <c r="E488" s="88"/>
      <c r="F488" s="88"/>
      <c r="G488" s="88"/>
      <c r="H488" s="88"/>
      <c r="I488" s="88"/>
      <c r="J488" s="88"/>
      <c r="K488" s="88"/>
      <c r="L488" s="88"/>
    </row>
    <row r="489" spans="3:12" ht="12.75">
      <c r="C489" s="88"/>
      <c r="D489" s="88"/>
      <c r="E489" s="88"/>
      <c r="F489" s="88"/>
      <c r="G489" s="88"/>
      <c r="H489" s="88"/>
      <c r="I489" s="88"/>
      <c r="J489" s="88"/>
      <c r="K489" s="88"/>
      <c r="L489" s="88"/>
    </row>
    <row r="490" spans="3:12" ht="12.75">
      <c r="C490" s="88"/>
      <c r="D490" s="88"/>
      <c r="E490" s="88"/>
      <c r="F490" s="88"/>
      <c r="G490" s="88"/>
      <c r="H490" s="88"/>
      <c r="I490" s="88"/>
      <c r="J490" s="88"/>
      <c r="K490" s="88"/>
      <c r="L490" s="88"/>
    </row>
    <row r="491" spans="3:12" ht="12.75">
      <c r="C491" s="88"/>
      <c r="D491" s="88"/>
      <c r="E491" s="88"/>
      <c r="F491" s="88"/>
      <c r="G491" s="88"/>
      <c r="H491" s="88"/>
      <c r="I491" s="88"/>
      <c r="J491" s="88"/>
      <c r="K491" s="88"/>
      <c r="L491" s="88"/>
    </row>
    <row r="492" spans="3:12" ht="12.75">
      <c r="C492" s="88"/>
      <c r="D492" s="88"/>
      <c r="E492" s="88"/>
      <c r="F492" s="88"/>
      <c r="G492" s="88"/>
      <c r="H492" s="88"/>
      <c r="I492" s="88"/>
      <c r="J492" s="88"/>
      <c r="K492" s="88"/>
      <c r="L492" s="88"/>
    </row>
    <row r="493" spans="3:12" ht="12.75">
      <c r="C493" s="88"/>
      <c r="D493" s="88"/>
      <c r="E493" s="88"/>
      <c r="F493" s="88"/>
      <c r="G493" s="88"/>
      <c r="H493" s="88"/>
      <c r="I493" s="88"/>
      <c r="J493" s="88"/>
      <c r="K493" s="88"/>
      <c r="L493" s="88"/>
    </row>
    <row r="494" spans="3:12" ht="12.75">
      <c r="C494" s="88"/>
      <c r="D494" s="88"/>
      <c r="E494" s="88"/>
      <c r="F494" s="88"/>
      <c r="G494" s="88"/>
      <c r="H494" s="88"/>
      <c r="I494" s="88"/>
      <c r="J494" s="88"/>
      <c r="K494" s="88"/>
      <c r="L494" s="88"/>
    </row>
    <row r="495" spans="3:12" ht="12.75">
      <c r="C495" s="88"/>
      <c r="D495" s="88"/>
      <c r="E495" s="88"/>
      <c r="F495" s="88"/>
      <c r="G495" s="88"/>
      <c r="H495" s="88"/>
      <c r="I495" s="88"/>
      <c r="J495" s="88"/>
      <c r="K495" s="88"/>
      <c r="L495" s="88"/>
    </row>
    <row r="496" spans="3:12" ht="12.75">
      <c r="C496" s="88"/>
      <c r="D496" s="88"/>
      <c r="E496" s="88"/>
      <c r="F496" s="88"/>
      <c r="G496" s="88"/>
      <c r="H496" s="88"/>
      <c r="I496" s="88"/>
      <c r="J496" s="88"/>
      <c r="K496" s="88"/>
      <c r="L496" s="88"/>
    </row>
    <row r="497" spans="3:12" ht="12.75">
      <c r="C497" s="88"/>
      <c r="D497" s="88"/>
      <c r="E497" s="88"/>
      <c r="F497" s="88"/>
      <c r="G497" s="88"/>
      <c r="H497" s="88"/>
      <c r="I497" s="88"/>
      <c r="J497" s="88"/>
      <c r="K497" s="88"/>
      <c r="L497" s="88"/>
    </row>
    <row r="498" spans="3:12" ht="12.75">
      <c r="C498" s="88"/>
      <c r="D498" s="88"/>
      <c r="E498" s="88"/>
      <c r="F498" s="88"/>
      <c r="G498" s="88"/>
      <c r="H498" s="88"/>
      <c r="I498" s="88"/>
      <c r="J498" s="88"/>
      <c r="K498" s="88"/>
      <c r="L498" s="88"/>
    </row>
    <row r="499" spans="3:12" ht="12.75">
      <c r="C499" s="88"/>
      <c r="D499" s="88"/>
      <c r="E499" s="88"/>
      <c r="F499" s="88"/>
      <c r="G499" s="88"/>
      <c r="H499" s="88"/>
      <c r="I499" s="88"/>
      <c r="J499" s="88"/>
      <c r="K499" s="88"/>
      <c r="L499" s="88"/>
    </row>
    <row r="500" spans="3:12" ht="12.75">
      <c r="C500" s="88"/>
      <c r="D500" s="88"/>
      <c r="E500" s="88"/>
      <c r="F500" s="88"/>
      <c r="G500" s="88"/>
      <c r="H500" s="88"/>
      <c r="I500" s="88"/>
      <c r="J500" s="88"/>
      <c r="K500" s="88"/>
      <c r="L500" s="88"/>
    </row>
    <row r="501" spans="3:12" ht="12.75">
      <c r="C501" s="88"/>
      <c r="D501" s="88"/>
      <c r="E501" s="88"/>
      <c r="F501" s="88"/>
      <c r="G501" s="88"/>
      <c r="H501" s="88"/>
      <c r="I501" s="88"/>
      <c r="J501" s="88"/>
      <c r="K501" s="88"/>
      <c r="L501" s="88"/>
    </row>
    <row r="502" spans="3:12" ht="12.75">
      <c r="C502" s="88"/>
      <c r="D502" s="88"/>
      <c r="E502" s="88"/>
      <c r="F502" s="88"/>
      <c r="G502" s="88"/>
      <c r="H502" s="88"/>
      <c r="I502" s="88"/>
      <c r="J502" s="88"/>
      <c r="K502" s="88"/>
      <c r="L502" s="88"/>
    </row>
    <row r="503" spans="3:12" ht="12.75">
      <c r="C503" s="88"/>
      <c r="D503" s="88"/>
      <c r="E503" s="88"/>
      <c r="F503" s="88"/>
      <c r="G503" s="88"/>
      <c r="H503" s="88"/>
      <c r="I503" s="88"/>
      <c r="J503" s="88"/>
      <c r="K503" s="88"/>
      <c r="L503" s="88"/>
    </row>
    <row r="504" spans="3:12" ht="12.75">
      <c r="C504" s="88"/>
      <c r="D504" s="88"/>
      <c r="E504" s="88"/>
      <c r="F504" s="88"/>
      <c r="G504" s="88"/>
      <c r="H504" s="88"/>
      <c r="I504" s="88"/>
      <c r="J504" s="88"/>
      <c r="K504" s="88"/>
      <c r="L504" s="88"/>
    </row>
    <row r="505" spans="3:12" ht="12.75">
      <c r="C505" s="88"/>
      <c r="D505" s="88"/>
      <c r="E505" s="88"/>
      <c r="F505" s="88"/>
      <c r="G505" s="88"/>
      <c r="H505" s="88"/>
      <c r="I505" s="88"/>
      <c r="J505" s="88"/>
      <c r="K505" s="88"/>
      <c r="L505" s="88"/>
    </row>
    <row r="506" spans="3:12" ht="12.75">
      <c r="C506" s="88"/>
      <c r="D506" s="88"/>
      <c r="E506" s="88"/>
      <c r="F506" s="88"/>
      <c r="G506" s="88"/>
      <c r="H506" s="88"/>
      <c r="I506" s="88"/>
      <c r="J506" s="88"/>
      <c r="K506" s="88"/>
      <c r="L506" s="88"/>
    </row>
    <row r="507" spans="3:12" ht="12.75">
      <c r="C507" s="88"/>
      <c r="D507" s="88"/>
      <c r="E507" s="88"/>
      <c r="F507" s="88"/>
      <c r="G507" s="88"/>
      <c r="H507" s="88"/>
      <c r="I507" s="88"/>
      <c r="J507" s="88"/>
      <c r="K507" s="88"/>
      <c r="L507" s="88"/>
    </row>
    <row r="508" spans="3:12" ht="12.75">
      <c r="C508" s="88"/>
      <c r="D508" s="88"/>
      <c r="E508" s="88"/>
      <c r="F508" s="88"/>
      <c r="G508" s="88"/>
      <c r="H508" s="88"/>
      <c r="I508" s="88"/>
      <c r="J508" s="88"/>
      <c r="K508" s="88"/>
      <c r="L508" s="88"/>
    </row>
    <row r="509" spans="3:12" ht="12.75">
      <c r="C509" s="88"/>
      <c r="D509" s="88"/>
      <c r="E509" s="88"/>
      <c r="F509" s="88"/>
      <c r="G509" s="88"/>
      <c r="H509" s="88"/>
      <c r="I509" s="88"/>
      <c r="J509" s="88"/>
      <c r="K509" s="88"/>
      <c r="L509" s="88"/>
    </row>
    <row r="510" spans="3:12" ht="12.75">
      <c r="C510" s="88"/>
      <c r="D510" s="88"/>
      <c r="E510" s="88"/>
      <c r="F510" s="88"/>
      <c r="G510" s="88"/>
      <c r="H510" s="88"/>
      <c r="I510" s="88"/>
      <c r="J510" s="88"/>
      <c r="K510" s="88"/>
      <c r="L510" s="88"/>
    </row>
    <row r="511" spans="3:12" ht="12.75">
      <c r="C511" s="88"/>
      <c r="D511" s="88"/>
      <c r="E511" s="88"/>
      <c r="F511" s="88"/>
      <c r="G511" s="88"/>
      <c r="H511" s="88"/>
      <c r="I511" s="88"/>
      <c r="J511" s="88"/>
      <c r="K511" s="88"/>
      <c r="L511" s="88"/>
    </row>
    <row r="512" spans="3:12" ht="12.75">
      <c r="C512" s="88"/>
      <c r="D512" s="88"/>
      <c r="E512" s="88"/>
      <c r="F512" s="88"/>
      <c r="G512" s="88"/>
      <c r="H512" s="88"/>
      <c r="I512" s="88"/>
      <c r="J512" s="88"/>
      <c r="K512" s="88"/>
      <c r="L512" s="88"/>
    </row>
    <row r="513" spans="3:12" ht="12.75">
      <c r="C513" s="88"/>
      <c r="D513" s="88"/>
      <c r="E513" s="88"/>
      <c r="F513" s="88"/>
      <c r="G513" s="88"/>
      <c r="H513" s="88"/>
      <c r="I513" s="88"/>
      <c r="J513" s="88"/>
      <c r="K513" s="88"/>
      <c r="L513" s="88"/>
    </row>
    <row r="514" spans="3:12" ht="12.75">
      <c r="C514" s="88"/>
      <c r="D514" s="88"/>
      <c r="E514" s="88"/>
      <c r="F514" s="88"/>
      <c r="G514" s="88"/>
      <c r="H514" s="88"/>
      <c r="I514" s="88"/>
      <c r="J514" s="88"/>
      <c r="K514" s="88"/>
      <c r="L514" s="88"/>
    </row>
    <row r="515" spans="3:12" ht="12.75">
      <c r="C515" s="88"/>
      <c r="D515" s="88"/>
      <c r="E515" s="88"/>
      <c r="F515" s="88"/>
      <c r="G515" s="88"/>
      <c r="H515" s="88"/>
      <c r="I515" s="88"/>
      <c r="J515" s="88"/>
      <c r="K515" s="88"/>
      <c r="L515" s="88"/>
    </row>
    <row r="516" spans="3:12" ht="12.75">
      <c r="C516" s="88"/>
      <c r="D516" s="88"/>
      <c r="E516" s="88"/>
      <c r="F516" s="88"/>
      <c r="G516" s="88"/>
      <c r="H516" s="88"/>
      <c r="I516" s="88"/>
      <c r="J516" s="88"/>
      <c r="K516" s="88"/>
      <c r="L516" s="88"/>
    </row>
    <row r="517" spans="3:12" ht="12.75">
      <c r="C517" s="88"/>
      <c r="D517" s="88"/>
      <c r="E517" s="88"/>
      <c r="F517" s="88"/>
      <c r="G517" s="88"/>
      <c r="H517" s="88"/>
      <c r="I517" s="88"/>
      <c r="J517" s="88"/>
      <c r="K517" s="88"/>
      <c r="L517" s="88"/>
    </row>
    <row r="518" spans="3:12" ht="12.75">
      <c r="C518" s="88"/>
      <c r="D518" s="88"/>
      <c r="E518" s="88"/>
      <c r="F518" s="88"/>
      <c r="G518" s="88"/>
      <c r="H518" s="88"/>
      <c r="I518" s="88"/>
      <c r="J518" s="88"/>
      <c r="K518" s="88"/>
      <c r="L518" s="88"/>
    </row>
    <row r="519" spans="3:12" ht="12.75">
      <c r="C519" s="88"/>
      <c r="D519" s="88"/>
      <c r="E519" s="88"/>
      <c r="F519" s="88"/>
      <c r="G519" s="88"/>
      <c r="H519" s="88"/>
      <c r="I519" s="88"/>
      <c r="J519" s="88"/>
      <c r="K519" s="88"/>
      <c r="L519" s="88"/>
    </row>
    <row r="520" spans="3:12" ht="12.75">
      <c r="C520" s="88"/>
      <c r="D520" s="88"/>
      <c r="E520" s="88"/>
      <c r="F520" s="88"/>
      <c r="G520" s="88"/>
      <c r="H520" s="88"/>
      <c r="I520" s="88"/>
      <c r="J520" s="88"/>
      <c r="K520" s="88"/>
      <c r="L520" s="88"/>
    </row>
    <row r="521" spans="3:12" ht="12.75">
      <c r="C521" s="88"/>
      <c r="D521" s="88"/>
      <c r="E521" s="88"/>
      <c r="F521" s="88"/>
      <c r="G521" s="88"/>
      <c r="H521" s="88"/>
      <c r="I521" s="88"/>
      <c r="J521" s="88"/>
      <c r="K521" s="88"/>
      <c r="L521" s="88"/>
    </row>
    <row r="522" spans="3:12" ht="12.75">
      <c r="C522" s="88"/>
      <c r="D522" s="88"/>
      <c r="E522" s="88"/>
      <c r="F522" s="88"/>
      <c r="G522" s="88"/>
      <c r="H522" s="88"/>
      <c r="I522" s="88"/>
      <c r="J522" s="88"/>
      <c r="K522" s="88"/>
      <c r="L522" s="88"/>
    </row>
    <row r="523" spans="3:12" ht="12.75">
      <c r="C523" s="88"/>
      <c r="D523" s="88"/>
      <c r="E523" s="88"/>
      <c r="F523" s="88"/>
      <c r="G523" s="88"/>
      <c r="H523" s="88"/>
      <c r="I523" s="88"/>
      <c r="J523" s="88"/>
      <c r="K523" s="88"/>
      <c r="L523" s="88"/>
    </row>
    <row r="524" spans="3:12" ht="12.75">
      <c r="C524" s="88"/>
      <c r="D524" s="88"/>
      <c r="E524" s="88"/>
      <c r="F524" s="88"/>
      <c r="G524" s="88"/>
      <c r="H524" s="88"/>
      <c r="I524" s="88"/>
      <c r="J524" s="88"/>
      <c r="K524" s="88"/>
      <c r="L524" s="88"/>
    </row>
    <row r="525" spans="3:12" ht="12.75">
      <c r="C525" s="88"/>
      <c r="D525" s="88"/>
      <c r="E525" s="88"/>
      <c r="F525" s="88"/>
      <c r="G525" s="88"/>
      <c r="H525" s="88"/>
      <c r="I525" s="88"/>
      <c r="J525" s="88"/>
      <c r="K525" s="88"/>
      <c r="L525" s="88"/>
    </row>
    <row r="526" spans="3:12" ht="12.75">
      <c r="C526" s="88"/>
      <c r="D526" s="88"/>
      <c r="E526" s="88"/>
      <c r="F526" s="88"/>
      <c r="G526" s="88"/>
      <c r="H526" s="88"/>
      <c r="I526" s="88"/>
      <c r="J526" s="88"/>
      <c r="K526" s="88"/>
      <c r="L526" s="88"/>
    </row>
    <row r="527" spans="3:12" ht="12.75">
      <c r="C527" s="88"/>
      <c r="D527" s="88"/>
      <c r="E527" s="88"/>
      <c r="F527" s="88"/>
      <c r="G527" s="88"/>
      <c r="H527" s="88"/>
      <c r="I527" s="88"/>
      <c r="J527" s="88"/>
      <c r="K527" s="88"/>
      <c r="L527" s="88"/>
    </row>
    <row r="528" spans="3:12" ht="12.75">
      <c r="C528" s="88"/>
      <c r="D528" s="88"/>
      <c r="E528" s="88"/>
      <c r="F528" s="88"/>
      <c r="G528" s="88"/>
      <c r="H528" s="88"/>
      <c r="I528" s="88"/>
      <c r="J528" s="88"/>
      <c r="K528" s="88"/>
      <c r="L528" s="88"/>
    </row>
    <row r="529" spans="3:12" ht="12.75">
      <c r="C529" s="88"/>
      <c r="D529" s="88"/>
      <c r="E529" s="88"/>
      <c r="F529" s="88"/>
      <c r="G529" s="88"/>
      <c r="H529" s="88"/>
      <c r="I529" s="88"/>
      <c r="J529" s="88"/>
      <c r="K529" s="88"/>
      <c r="L529" s="88"/>
    </row>
    <row r="530" spans="3:12" ht="12.75">
      <c r="C530" s="88"/>
      <c r="D530" s="88"/>
      <c r="E530" s="88"/>
      <c r="F530" s="88"/>
      <c r="G530" s="88"/>
      <c r="H530" s="88"/>
      <c r="I530" s="88"/>
      <c r="J530" s="88"/>
      <c r="K530" s="88"/>
      <c r="L530" s="88"/>
    </row>
    <row r="531" spans="3:12" ht="12.75">
      <c r="C531" s="88"/>
      <c r="D531" s="88"/>
      <c r="E531" s="88"/>
      <c r="F531" s="88"/>
      <c r="G531" s="88"/>
      <c r="H531" s="88"/>
      <c r="I531" s="88"/>
      <c r="J531" s="88"/>
      <c r="K531" s="88"/>
      <c r="L531" s="88"/>
    </row>
    <row r="532" spans="3:12" ht="12.75">
      <c r="C532" s="88"/>
      <c r="D532" s="88"/>
      <c r="E532" s="88"/>
      <c r="F532" s="88"/>
      <c r="G532" s="88"/>
      <c r="H532" s="88"/>
      <c r="I532" s="88"/>
      <c r="J532" s="88"/>
      <c r="K532" s="88"/>
      <c r="L532" s="88"/>
    </row>
    <row r="533" spans="3:12" ht="12.75">
      <c r="C533" s="88"/>
      <c r="D533" s="88"/>
      <c r="E533" s="88"/>
      <c r="F533" s="88"/>
      <c r="G533" s="88"/>
      <c r="H533" s="88"/>
      <c r="I533" s="88"/>
      <c r="J533" s="88"/>
      <c r="K533" s="88"/>
      <c r="L533" s="88"/>
    </row>
    <row r="534" spans="3:12" ht="12.75">
      <c r="C534" s="88"/>
      <c r="D534" s="88"/>
      <c r="E534" s="88"/>
      <c r="F534" s="88"/>
      <c r="G534" s="88"/>
      <c r="H534" s="88"/>
      <c r="I534" s="88"/>
      <c r="J534" s="88"/>
      <c r="K534" s="88"/>
      <c r="L534" s="88"/>
    </row>
    <row r="535" spans="3:12" ht="12.75">
      <c r="C535" s="88"/>
      <c r="D535" s="88"/>
      <c r="E535" s="88"/>
      <c r="F535" s="88"/>
      <c r="G535" s="88"/>
      <c r="H535" s="88"/>
      <c r="I535" s="88"/>
      <c r="J535" s="88"/>
      <c r="K535" s="88"/>
      <c r="L535" s="88"/>
    </row>
    <row r="536" spans="3:12" ht="12.75">
      <c r="C536" s="88"/>
      <c r="D536" s="88"/>
      <c r="E536" s="88"/>
      <c r="F536" s="88"/>
      <c r="G536" s="88"/>
      <c r="H536" s="88"/>
      <c r="I536" s="88"/>
      <c r="J536" s="88"/>
      <c r="K536" s="88"/>
      <c r="L536" s="88"/>
    </row>
    <row r="537" spans="3:12" ht="12.75">
      <c r="C537" s="88"/>
      <c r="D537" s="88"/>
      <c r="E537" s="88"/>
      <c r="F537" s="88"/>
      <c r="G537" s="88"/>
      <c r="H537" s="88"/>
      <c r="I537" s="88"/>
      <c r="J537" s="88"/>
      <c r="K537" s="88"/>
      <c r="L537" s="88"/>
    </row>
    <row r="538" spans="3:12" ht="12.75">
      <c r="C538" s="88"/>
      <c r="D538" s="88"/>
      <c r="E538" s="88"/>
      <c r="F538" s="88"/>
      <c r="G538" s="88"/>
      <c r="H538" s="88"/>
      <c r="I538" s="88"/>
      <c r="J538" s="88"/>
      <c r="K538" s="88"/>
      <c r="L538" s="88"/>
    </row>
    <row r="539" spans="3:12" ht="12.75">
      <c r="C539" s="88"/>
      <c r="D539" s="88"/>
      <c r="E539" s="88"/>
      <c r="F539" s="88"/>
      <c r="G539" s="88"/>
      <c r="H539" s="88"/>
      <c r="I539" s="88"/>
      <c r="J539" s="88"/>
      <c r="K539" s="88"/>
      <c r="L539" s="88"/>
    </row>
    <row r="540" spans="3:12" ht="12.75">
      <c r="C540" s="88"/>
      <c r="D540" s="88"/>
      <c r="E540" s="88"/>
      <c r="F540" s="88"/>
      <c r="G540" s="88"/>
      <c r="H540" s="88"/>
      <c r="I540" s="88"/>
      <c r="J540" s="88"/>
      <c r="K540" s="88"/>
      <c r="L540" s="88"/>
    </row>
    <row r="541" spans="3:12" ht="12.75">
      <c r="C541" s="88"/>
      <c r="D541" s="88"/>
      <c r="E541" s="88"/>
      <c r="F541" s="88"/>
      <c r="G541" s="88"/>
      <c r="H541" s="88"/>
      <c r="I541" s="88"/>
      <c r="J541" s="88"/>
      <c r="K541" s="88"/>
      <c r="L541" s="88"/>
    </row>
    <row r="542" spans="3:12" ht="12.75">
      <c r="C542" s="88"/>
      <c r="D542" s="88"/>
      <c r="E542" s="88"/>
      <c r="F542" s="88"/>
      <c r="G542" s="88"/>
      <c r="H542" s="88"/>
      <c r="I542" s="88"/>
      <c r="J542" s="88"/>
      <c r="K542" s="88"/>
      <c r="L542" s="88"/>
    </row>
    <row r="543" spans="3:12" ht="12.75">
      <c r="C543" s="88"/>
      <c r="D543" s="88"/>
      <c r="E543" s="88"/>
      <c r="F543" s="88"/>
      <c r="G543" s="88"/>
      <c r="H543" s="88"/>
      <c r="I543" s="88"/>
      <c r="J543" s="88"/>
      <c r="K543" s="88"/>
      <c r="L543" s="88"/>
    </row>
    <row r="544" spans="3:12" ht="12.75">
      <c r="C544" s="88"/>
      <c r="D544" s="88"/>
      <c r="E544" s="88"/>
      <c r="F544" s="88"/>
      <c r="G544" s="88"/>
      <c r="H544" s="88"/>
      <c r="I544" s="88"/>
      <c r="J544" s="88"/>
      <c r="K544" s="88"/>
      <c r="L544" s="88"/>
    </row>
    <row r="545" spans="3:12" ht="12.75">
      <c r="C545" s="88"/>
      <c r="D545" s="88"/>
      <c r="E545" s="88"/>
      <c r="F545" s="88"/>
      <c r="G545" s="88"/>
      <c r="H545" s="88"/>
      <c r="I545" s="88"/>
      <c r="J545" s="88"/>
      <c r="K545" s="88"/>
      <c r="L545" s="88"/>
    </row>
    <row r="546" spans="3:12" ht="12.75">
      <c r="C546" s="88"/>
      <c r="D546" s="88"/>
      <c r="E546" s="88"/>
      <c r="F546" s="88"/>
      <c r="G546" s="88"/>
      <c r="H546" s="88"/>
      <c r="I546" s="88"/>
      <c r="J546" s="88"/>
      <c r="K546" s="88"/>
      <c r="L546" s="88"/>
    </row>
    <row r="547" spans="3:12" ht="12.75">
      <c r="C547" s="88"/>
      <c r="D547" s="88"/>
      <c r="E547" s="88"/>
      <c r="F547" s="88"/>
      <c r="G547" s="88"/>
      <c r="H547" s="88"/>
      <c r="I547" s="88"/>
      <c r="J547" s="88"/>
      <c r="K547" s="88"/>
      <c r="L547" s="88"/>
    </row>
    <row r="548" spans="3:12" ht="12.75">
      <c r="C548" s="88"/>
      <c r="D548" s="88"/>
      <c r="E548" s="88"/>
      <c r="F548" s="88"/>
      <c r="G548" s="88"/>
      <c r="H548" s="88"/>
      <c r="I548" s="88"/>
      <c r="J548" s="88"/>
      <c r="K548" s="88"/>
      <c r="L548" s="88"/>
    </row>
    <row r="549" spans="3:12" ht="12.75">
      <c r="C549" s="88"/>
      <c r="D549" s="88"/>
      <c r="E549" s="88"/>
      <c r="F549" s="88"/>
      <c r="G549" s="88"/>
      <c r="H549" s="88"/>
      <c r="I549" s="88"/>
      <c r="J549" s="88"/>
      <c r="K549" s="88"/>
      <c r="L549" s="88"/>
    </row>
    <row r="550" spans="3:12" ht="12.75">
      <c r="C550" s="88"/>
      <c r="D550" s="88"/>
      <c r="E550" s="88"/>
      <c r="F550" s="88"/>
      <c r="G550" s="88"/>
      <c r="H550" s="88"/>
      <c r="I550" s="88"/>
      <c r="J550" s="88"/>
      <c r="K550" s="88"/>
      <c r="L550" s="88"/>
    </row>
    <row r="551" spans="3:12" ht="12.75">
      <c r="C551" s="88"/>
      <c r="D551" s="88"/>
      <c r="E551" s="88"/>
      <c r="F551" s="88"/>
      <c r="G551" s="88"/>
      <c r="H551" s="88"/>
      <c r="I551" s="88"/>
      <c r="J551" s="88"/>
      <c r="K551" s="88"/>
      <c r="L551" s="88"/>
    </row>
    <row r="552" spans="3:12" ht="12.75">
      <c r="C552" s="88"/>
      <c r="D552" s="88"/>
      <c r="E552" s="88"/>
      <c r="F552" s="88"/>
      <c r="G552" s="88"/>
      <c r="H552" s="88"/>
      <c r="I552" s="88"/>
      <c r="J552" s="88"/>
      <c r="K552" s="88"/>
      <c r="L552" s="88"/>
    </row>
    <row r="553" spans="3:12" ht="12.75">
      <c r="C553" s="88"/>
      <c r="D553" s="88"/>
      <c r="E553" s="88"/>
      <c r="F553" s="88"/>
      <c r="G553" s="88"/>
      <c r="H553" s="88"/>
      <c r="I553" s="88"/>
      <c r="J553" s="88"/>
      <c r="K553" s="88"/>
      <c r="L553" s="88"/>
    </row>
    <row r="554" spans="3:12" ht="12.75">
      <c r="C554" s="88"/>
      <c r="D554" s="88"/>
      <c r="E554" s="88"/>
      <c r="F554" s="88"/>
      <c r="G554" s="88"/>
      <c r="H554" s="88"/>
      <c r="I554" s="88"/>
      <c r="J554" s="88"/>
      <c r="K554" s="88"/>
      <c r="L554" s="88"/>
    </row>
    <row r="555" spans="3:12" ht="12.75">
      <c r="C555" s="88"/>
      <c r="D555" s="88"/>
      <c r="E555" s="88"/>
      <c r="F555" s="88"/>
      <c r="G555" s="88"/>
      <c r="H555" s="88"/>
      <c r="I555" s="88"/>
      <c r="J555" s="88"/>
      <c r="K555" s="88"/>
      <c r="L555" s="88"/>
    </row>
    <row r="556" spans="3:12" ht="12.75">
      <c r="C556" s="88"/>
      <c r="D556" s="88"/>
      <c r="E556" s="88"/>
      <c r="F556" s="88"/>
      <c r="G556" s="88"/>
      <c r="H556" s="88"/>
      <c r="I556" s="88"/>
      <c r="J556" s="88"/>
      <c r="K556" s="88"/>
      <c r="L556" s="88"/>
    </row>
    <row r="557" spans="3:12" ht="12.75">
      <c r="C557" s="88"/>
      <c r="D557" s="88"/>
      <c r="E557" s="88"/>
      <c r="F557" s="88"/>
      <c r="G557" s="88"/>
      <c r="H557" s="88"/>
      <c r="I557" s="88"/>
      <c r="J557" s="88"/>
      <c r="K557" s="88"/>
      <c r="L557" s="88"/>
    </row>
    <row r="558" spans="3:12" ht="12.75">
      <c r="C558" s="88"/>
      <c r="D558" s="88"/>
      <c r="E558" s="88"/>
      <c r="F558" s="88"/>
      <c r="G558" s="88"/>
      <c r="H558" s="88"/>
      <c r="I558" s="88"/>
      <c r="J558" s="88"/>
      <c r="K558" s="88"/>
      <c r="L558" s="88"/>
    </row>
    <row r="559" spans="3:12" ht="12.75">
      <c r="C559" s="88"/>
      <c r="D559" s="88"/>
      <c r="E559" s="88"/>
      <c r="F559" s="88"/>
      <c r="G559" s="88"/>
      <c r="H559" s="88"/>
      <c r="I559" s="88"/>
      <c r="J559" s="88"/>
      <c r="K559" s="88"/>
      <c r="L559" s="88"/>
    </row>
    <row r="560" spans="3:12" ht="12.75">
      <c r="C560" s="88"/>
      <c r="D560" s="88"/>
      <c r="E560" s="88"/>
      <c r="F560" s="88"/>
      <c r="G560" s="88"/>
      <c r="H560" s="88"/>
      <c r="I560" s="88"/>
      <c r="J560" s="88"/>
      <c r="K560" s="88"/>
      <c r="L560" s="88"/>
    </row>
    <row r="561" spans="3:12" ht="12.75">
      <c r="C561" s="88"/>
      <c r="D561" s="88"/>
      <c r="E561" s="88"/>
      <c r="F561" s="88"/>
      <c r="G561" s="88"/>
      <c r="H561" s="88"/>
      <c r="I561" s="88"/>
      <c r="J561" s="88"/>
      <c r="K561" s="88"/>
      <c r="L561" s="88"/>
    </row>
    <row r="562" spans="3:12" ht="12.75">
      <c r="C562" s="88"/>
      <c r="D562" s="88"/>
      <c r="E562" s="88"/>
      <c r="F562" s="88"/>
      <c r="G562" s="88"/>
      <c r="H562" s="88"/>
      <c r="I562" s="88"/>
      <c r="J562" s="88"/>
      <c r="K562" s="88"/>
      <c r="L562" s="88"/>
    </row>
    <row r="563" spans="3:12" ht="12.75">
      <c r="C563" s="88"/>
      <c r="D563" s="88"/>
      <c r="E563" s="88"/>
      <c r="F563" s="88"/>
      <c r="G563" s="88"/>
      <c r="H563" s="88"/>
      <c r="I563" s="88"/>
      <c r="J563" s="88"/>
      <c r="K563" s="88"/>
      <c r="L563" s="88"/>
    </row>
    <row r="564" spans="3:12" ht="12.75">
      <c r="C564" s="88"/>
      <c r="D564" s="88"/>
      <c r="E564" s="88"/>
      <c r="F564" s="88"/>
      <c r="G564" s="88"/>
      <c r="H564" s="88"/>
      <c r="I564" s="88"/>
      <c r="J564" s="88"/>
      <c r="K564" s="88"/>
      <c r="L564" s="88"/>
    </row>
    <row r="565" spans="3:12" ht="12.75">
      <c r="C565" s="88"/>
      <c r="D565" s="88"/>
      <c r="E565" s="88"/>
      <c r="F565" s="88"/>
      <c r="G565" s="88"/>
      <c r="H565" s="88"/>
      <c r="I565" s="88"/>
      <c r="J565" s="88"/>
      <c r="K565" s="88"/>
      <c r="L565" s="88"/>
    </row>
    <row r="566" spans="3:12" ht="12.75">
      <c r="C566" s="88"/>
      <c r="D566" s="88"/>
      <c r="E566" s="88"/>
      <c r="F566" s="88"/>
      <c r="G566" s="88"/>
      <c r="H566" s="88"/>
      <c r="I566" s="88"/>
      <c r="J566" s="88"/>
      <c r="K566" s="88"/>
      <c r="L566" s="88"/>
    </row>
    <row r="567" spans="3:12" ht="12.75">
      <c r="C567" s="88"/>
      <c r="D567" s="88"/>
      <c r="E567" s="88"/>
      <c r="F567" s="88"/>
      <c r="G567" s="88"/>
      <c r="H567" s="88"/>
      <c r="I567" s="88"/>
      <c r="J567" s="88"/>
      <c r="K567" s="88"/>
      <c r="L567" s="88"/>
    </row>
    <row r="568" spans="3:12" ht="12.75">
      <c r="C568" s="88"/>
      <c r="D568" s="88"/>
      <c r="E568" s="88"/>
      <c r="F568" s="88"/>
      <c r="G568" s="88"/>
      <c r="H568" s="88"/>
      <c r="I568" s="88"/>
      <c r="J568" s="88"/>
      <c r="K568" s="88"/>
      <c r="L568" s="88"/>
    </row>
    <row r="569" spans="3:12" ht="12.75">
      <c r="C569" s="88"/>
      <c r="D569" s="88"/>
      <c r="E569" s="88"/>
      <c r="F569" s="88"/>
      <c r="G569" s="88"/>
      <c r="H569" s="88"/>
      <c r="I569" s="88"/>
      <c r="J569" s="88"/>
      <c r="K569" s="88"/>
      <c r="L569" s="88"/>
    </row>
    <row r="570" spans="3:12" ht="12.75">
      <c r="C570" s="88"/>
      <c r="D570" s="88"/>
      <c r="E570" s="88"/>
      <c r="F570" s="88"/>
      <c r="G570" s="88"/>
      <c r="H570" s="88"/>
      <c r="I570" s="88"/>
      <c r="J570" s="88"/>
      <c r="K570" s="88"/>
      <c r="L570" s="88"/>
    </row>
    <row r="571" spans="3:12" ht="12.75">
      <c r="C571" s="88"/>
      <c r="D571" s="88"/>
      <c r="E571" s="88"/>
      <c r="F571" s="88"/>
      <c r="G571" s="88"/>
      <c r="H571" s="88"/>
      <c r="I571" s="88"/>
      <c r="J571" s="88"/>
      <c r="K571" s="88"/>
      <c r="L571" s="88"/>
    </row>
    <row r="572" spans="3:12" ht="12.75">
      <c r="C572" s="88"/>
      <c r="D572" s="88"/>
      <c r="E572" s="88"/>
      <c r="F572" s="88"/>
      <c r="G572" s="88"/>
      <c r="H572" s="88"/>
      <c r="I572" s="88"/>
      <c r="J572" s="88"/>
      <c r="K572" s="88"/>
      <c r="L572" s="88"/>
    </row>
    <row r="573" spans="3:12" ht="12.75">
      <c r="C573" s="88"/>
      <c r="D573" s="88"/>
      <c r="E573" s="88"/>
      <c r="F573" s="88"/>
      <c r="G573" s="88"/>
      <c r="H573" s="88"/>
      <c r="I573" s="88"/>
      <c r="J573" s="88"/>
      <c r="K573" s="88"/>
      <c r="L573" s="88"/>
    </row>
    <row r="574" spans="3:12" ht="12.75">
      <c r="C574" s="88"/>
      <c r="D574" s="88"/>
      <c r="E574" s="88"/>
      <c r="F574" s="88"/>
      <c r="G574" s="88"/>
      <c r="H574" s="88"/>
      <c r="I574" s="88"/>
      <c r="J574" s="88"/>
      <c r="K574" s="88"/>
      <c r="L574" s="88"/>
    </row>
    <row r="575" spans="3:12" ht="12.75">
      <c r="C575" s="88"/>
      <c r="D575" s="88"/>
      <c r="E575" s="88"/>
      <c r="F575" s="88"/>
      <c r="G575" s="88"/>
      <c r="H575" s="88"/>
      <c r="I575" s="88"/>
      <c r="J575" s="88"/>
      <c r="K575" s="88"/>
      <c r="L575" s="88"/>
    </row>
    <row r="576" spans="3:12" ht="12.75">
      <c r="C576" s="88"/>
      <c r="D576" s="88"/>
      <c r="E576" s="88"/>
      <c r="F576" s="88"/>
      <c r="G576" s="88"/>
      <c r="H576" s="88"/>
      <c r="I576" s="88"/>
      <c r="J576" s="88"/>
      <c r="K576" s="88"/>
      <c r="L576" s="88"/>
    </row>
    <row r="577" spans="3:12" ht="12.75">
      <c r="C577" s="88"/>
      <c r="D577" s="88"/>
      <c r="E577" s="88"/>
      <c r="F577" s="88"/>
      <c r="G577" s="88"/>
      <c r="H577" s="88"/>
      <c r="I577" s="88"/>
      <c r="J577" s="88"/>
      <c r="K577" s="88"/>
      <c r="L577" s="88"/>
    </row>
    <row r="578" spans="3:12" ht="12.75">
      <c r="C578" s="88"/>
      <c r="D578" s="88"/>
      <c r="E578" s="88"/>
      <c r="F578" s="88"/>
      <c r="G578" s="88"/>
      <c r="H578" s="88"/>
      <c r="I578" s="88"/>
      <c r="J578" s="88"/>
      <c r="K578" s="88"/>
      <c r="L578" s="88"/>
    </row>
    <row r="579" spans="3:12" ht="12.75">
      <c r="C579" s="88"/>
      <c r="D579" s="88"/>
      <c r="E579" s="88"/>
      <c r="F579" s="88"/>
      <c r="G579" s="88"/>
      <c r="H579" s="88"/>
      <c r="I579" s="88"/>
      <c r="J579" s="88"/>
      <c r="K579" s="88"/>
      <c r="L579" s="88"/>
    </row>
    <row r="580" spans="3:12" ht="12.75">
      <c r="C580" s="88"/>
      <c r="D580" s="88"/>
      <c r="E580" s="88"/>
      <c r="F580" s="88"/>
      <c r="G580" s="88"/>
      <c r="H580" s="88"/>
      <c r="I580" s="88"/>
      <c r="J580" s="88"/>
      <c r="K580" s="88"/>
      <c r="L580" s="88"/>
    </row>
    <row r="581" spans="3:12" ht="12.75">
      <c r="C581" s="88"/>
      <c r="D581" s="88"/>
      <c r="E581" s="88"/>
      <c r="F581" s="88"/>
      <c r="G581" s="88"/>
      <c r="H581" s="88"/>
      <c r="I581" s="88"/>
      <c r="J581" s="88"/>
      <c r="K581" s="88"/>
      <c r="L581" s="88"/>
    </row>
    <row r="582" spans="3:12" ht="12.75">
      <c r="C582" s="88"/>
      <c r="D582" s="88"/>
      <c r="E582" s="88"/>
      <c r="F582" s="88"/>
      <c r="G582" s="88"/>
      <c r="H582" s="88"/>
      <c r="I582" s="88"/>
      <c r="J582" s="88"/>
      <c r="K582" s="88"/>
      <c r="L582" s="88"/>
    </row>
    <row r="583" spans="3:12" ht="12.75">
      <c r="C583" s="88"/>
      <c r="D583" s="88"/>
      <c r="E583" s="88"/>
      <c r="F583" s="88"/>
      <c r="G583" s="88"/>
      <c r="H583" s="88"/>
      <c r="I583" s="88"/>
      <c r="J583" s="88"/>
      <c r="K583" s="88"/>
      <c r="L583" s="88"/>
    </row>
    <row r="584" spans="3:12" ht="12.75">
      <c r="C584" s="88"/>
      <c r="D584" s="88"/>
      <c r="E584" s="88"/>
      <c r="F584" s="88"/>
      <c r="G584" s="88"/>
      <c r="H584" s="88"/>
      <c r="I584" s="88"/>
      <c r="J584" s="88"/>
      <c r="K584" s="88"/>
      <c r="L584" s="88"/>
    </row>
    <row r="585" spans="3:12" ht="12.75">
      <c r="C585" s="88"/>
      <c r="D585" s="88"/>
      <c r="E585" s="88"/>
      <c r="F585" s="88"/>
      <c r="G585" s="88"/>
      <c r="H585" s="88"/>
      <c r="I585" s="88"/>
      <c r="J585" s="88"/>
      <c r="K585" s="88"/>
      <c r="L585" s="88"/>
    </row>
    <row r="586" spans="3:12" ht="12.75">
      <c r="C586" s="88"/>
      <c r="D586" s="88"/>
      <c r="E586" s="88"/>
      <c r="F586" s="88"/>
      <c r="G586" s="88"/>
      <c r="H586" s="88"/>
      <c r="I586" s="88"/>
      <c r="J586" s="88"/>
      <c r="K586" s="88"/>
      <c r="L586" s="88"/>
    </row>
    <row r="587" spans="3:12" ht="12.75">
      <c r="C587" s="88"/>
      <c r="D587" s="88"/>
      <c r="E587" s="88"/>
      <c r="F587" s="88"/>
      <c r="G587" s="88"/>
      <c r="H587" s="88"/>
      <c r="I587" s="88"/>
      <c r="J587" s="88"/>
      <c r="K587" s="88"/>
      <c r="L587" s="88"/>
    </row>
    <row r="588" spans="3:12" ht="12.75">
      <c r="C588" s="88"/>
      <c r="D588" s="88"/>
      <c r="E588" s="88"/>
      <c r="F588" s="88"/>
      <c r="G588" s="88"/>
      <c r="H588" s="88"/>
      <c r="I588" s="88"/>
      <c r="J588" s="88"/>
      <c r="K588" s="88"/>
      <c r="L588" s="88"/>
    </row>
    <row r="589" spans="3:12" ht="12.75">
      <c r="C589" s="88"/>
      <c r="D589" s="88"/>
      <c r="E589" s="88"/>
      <c r="F589" s="88"/>
      <c r="G589" s="88"/>
      <c r="H589" s="88"/>
      <c r="I589" s="88"/>
      <c r="J589" s="88"/>
      <c r="K589" s="88"/>
      <c r="L589" s="88"/>
    </row>
    <row r="590" spans="3:12" ht="12.75">
      <c r="C590" s="88"/>
      <c r="D590" s="88"/>
      <c r="E590" s="88"/>
      <c r="F590" s="88"/>
      <c r="G590" s="88"/>
      <c r="H590" s="88"/>
      <c r="I590" s="88"/>
      <c r="J590" s="88"/>
      <c r="K590" s="88"/>
      <c r="L590" s="88"/>
    </row>
    <row r="591" spans="3:12" ht="12.75">
      <c r="C591" s="88"/>
      <c r="D591" s="88"/>
      <c r="E591" s="88"/>
      <c r="F591" s="88"/>
      <c r="G591" s="88"/>
      <c r="H591" s="88"/>
      <c r="I591" s="88"/>
      <c r="J591" s="88"/>
      <c r="K591" s="88"/>
      <c r="L591" s="88"/>
    </row>
    <row r="592" spans="3:12" ht="12.75">
      <c r="C592" s="88"/>
      <c r="D592" s="88"/>
      <c r="E592" s="88"/>
      <c r="F592" s="88"/>
      <c r="G592" s="88"/>
      <c r="H592" s="88"/>
      <c r="I592" s="88"/>
      <c r="J592" s="88"/>
      <c r="K592" s="88"/>
      <c r="L592" s="88"/>
    </row>
    <row r="593" spans="3:12" ht="12.75">
      <c r="C593" s="88"/>
      <c r="D593" s="88"/>
      <c r="E593" s="88"/>
      <c r="F593" s="88"/>
      <c r="G593" s="88"/>
      <c r="H593" s="88"/>
      <c r="I593" s="88"/>
      <c r="J593" s="88"/>
      <c r="K593" s="88"/>
      <c r="L593" s="88"/>
    </row>
    <row r="594" spans="3:12" ht="12.75">
      <c r="C594" s="88"/>
      <c r="D594" s="88"/>
      <c r="E594" s="88"/>
      <c r="F594" s="88"/>
      <c r="G594" s="88"/>
      <c r="H594" s="88"/>
      <c r="I594" s="88"/>
      <c r="J594" s="88"/>
      <c r="K594" s="88"/>
      <c r="L594" s="88"/>
    </row>
    <row r="595" spans="3:12" ht="12.75">
      <c r="C595" s="88"/>
      <c r="D595" s="88"/>
      <c r="E595" s="88"/>
      <c r="F595" s="88"/>
      <c r="G595" s="88"/>
      <c r="H595" s="88"/>
      <c r="I595" s="88"/>
      <c r="J595" s="88"/>
      <c r="K595" s="88"/>
      <c r="L595" s="88"/>
    </row>
    <row r="596" spans="3:12" ht="12.75">
      <c r="C596" s="88"/>
      <c r="D596" s="88"/>
      <c r="E596" s="88"/>
      <c r="F596" s="88"/>
      <c r="G596" s="88"/>
      <c r="H596" s="88"/>
      <c r="I596" s="88"/>
      <c r="J596" s="88"/>
      <c r="K596" s="88"/>
      <c r="L596" s="88"/>
    </row>
    <row r="597" spans="3:12" ht="12.75">
      <c r="C597" s="88"/>
      <c r="D597" s="88"/>
      <c r="E597" s="88"/>
      <c r="F597" s="88"/>
      <c r="G597" s="88"/>
      <c r="H597" s="88"/>
      <c r="I597" s="88"/>
      <c r="J597" s="88"/>
      <c r="K597" s="88"/>
      <c r="L597" s="88"/>
    </row>
    <row r="598" spans="3:12" ht="12.75">
      <c r="C598" s="88"/>
      <c r="D598" s="88"/>
      <c r="E598" s="88"/>
      <c r="F598" s="88"/>
      <c r="G598" s="88"/>
      <c r="H598" s="88"/>
      <c r="I598" s="88"/>
      <c r="J598" s="88"/>
      <c r="K598" s="88"/>
      <c r="L598" s="88"/>
    </row>
    <row r="599" spans="3:12" ht="12.75">
      <c r="C599" s="88"/>
      <c r="D599" s="88"/>
      <c r="E599" s="88"/>
      <c r="F599" s="88"/>
      <c r="G599" s="88"/>
      <c r="H599" s="88"/>
      <c r="I599" s="88"/>
      <c r="J599" s="88"/>
      <c r="K599" s="88"/>
      <c r="L599" s="88"/>
    </row>
    <row r="600" spans="3:12" ht="12.75">
      <c r="C600" s="88"/>
      <c r="D600" s="88"/>
      <c r="E600" s="88"/>
      <c r="F600" s="88"/>
      <c r="G600" s="88"/>
      <c r="H600" s="88"/>
      <c r="I600" s="88"/>
      <c r="J600" s="88"/>
      <c r="K600" s="88"/>
      <c r="L600" s="88"/>
    </row>
    <row r="601" spans="3:12" ht="12.75">
      <c r="C601" s="88"/>
      <c r="D601" s="88"/>
      <c r="E601" s="88"/>
      <c r="F601" s="88"/>
      <c r="G601" s="88"/>
      <c r="H601" s="88"/>
      <c r="I601" s="88"/>
      <c r="J601" s="88"/>
      <c r="K601" s="88"/>
      <c r="L601" s="88"/>
    </row>
    <row r="602" spans="3:12" ht="12.75">
      <c r="C602" s="88"/>
      <c r="D602" s="88"/>
      <c r="E602" s="88"/>
      <c r="F602" s="88"/>
      <c r="G602" s="88"/>
      <c r="H602" s="88"/>
      <c r="I602" s="88"/>
      <c r="J602" s="88"/>
      <c r="K602" s="88"/>
      <c r="L602" s="88"/>
    </row>
    <row r="603" spans="3:12" ht="12.75">
      <c r="C603" s="88"/>
      <c r="D603" s="88"/>
      <c r="E603" s="88"/>
      <c r="F603" s="88"/>
      <c r="G603" s="88"/>
      <c r="H603" s="88"/>
      <c r="I603" s="88"/>
      <c r="J603" s="88"/>
      <c r="K603" s="88"/>
      <c r="L603" s="88"/>
    </row>
    <row r="604" spans="3:12" ht="12.75">
      <c r="C604" s="88"/>
      <c r="D604" s="88"/>
      <c r="E604" s="88"/>
      <c r="F604" s="88"/>
      <c r="G604" s="88"/>
      <c r="H604" s="88"/>
      <c r="I604" s="88"/>
      <c r="J604" s="88"/>
      <c r="K604" s="88"/>
      <c r="L604" s="88"/>
    </row>
    <row r="605" spans="3:12" ht="12.75">
      <c r="C605" s="88"/>
      <c r="D605" s="88"/>
      <c r="E605" s="88"/>
      <c r="F605" s="88"/>
      <c r="G605" s="88"/>
      <c r="H605" s="88"/>
      <c r="I605" s="88"/>
      <c r="J605" s="88"/>
      <c r="K605" s="88"/>
      <c r="L605" s="88"/>
    </row>
    <row r="606" spans="3:12" ht="12.75">
      <c r="C606" s="88"/>
      <c r="D606" s="88"/>
      <c r="E606" s="88"/>
      <c r="F606" s="88"/>
      <c r="G606" s="88"/>
      <c r="H606" s="88"/>
      <c r="I606" s="88"/>
      <c r="J606" s="88"/>
      <c r="K606" s="88"/>
      <c r="L606" s="88"/>
    </row>
    <row r="607" spans="3:12" ht="12.75">
      <c r="C607" s="88"/>
      <c r="D607" s="88"/>
      <c r="E607" s="88"/>
      <c r="F607" s="88"/>
      <c r="G607" s="88"/>
      <c r="H607" s="88"/>
      <c r="I607" s="88"/>
      <c r="J607" s="88"/>
      <c r="K607" s="88"/>
      <c r="L607" s="88"/>
    </row>
    <row r="608" spans="3:12" ht="12.75">
      <c r="C608" s="88"/>
      <c r="D608" s="88"/>
      <c r="E608" s="88"/>
      <c r="F608" s="88"/>
      <c r="G608" s="88"/>
      <c r="H608" s="88"/>
      <c r="I608" s="88"/>
      <c r="J608" s="88"/>
      <c r="K608" s="88"/>
      <c r="L608" s="88"/>
    </row>
    <row r="609" spans="3:12" ht="12.75">
      <c r="C609" s="88"/>
      <c r="D609" s="88"/>
      <c r="E609" s="88"/>
      <c r="F609" s="88"/>
      <c r="G609" s="88"/>
      <c r="H609" s="88"/>
      <c r="I609" s="88"/>
      <c r="J609" s="88"/>
      <c r="K609" s="88"/>
      <c r="L609" s="88"/>
    </row>
    <row r="610" spans="3:12" ht="12.75">
      <c r="C610" s="88"/>
      <c r="D610" s="88"/>
      <c r="E610" s="88"/>
      <c r="F610" s="88"/>
      <c r="G610" s="88"/>
      <c r="H610" s="88"/>
      <c r="I610" s="88"/>
      <c r="J610" s="88"/>
      <c r="K610" s="88"/>
      <c r="L610" s="88"/>
    </row>
    <row r="611" spans="3:12" ht="12.75">
      <c r="C611" s="88"/>
      <c r="D611" s="88"/>
      <c r="E611" s="88"/>
      <c r="F611" s="88"/>
      <c r="G611" s="88"/>
      <c r="H611" s="88"/>
      <c r="I611" s="88"/>
      <c r="J611" s="88"/>
      <c r="K611" s="88"/>
      <c r="L611" s="88"/>
    </row>
    <row r="612" spans="3:12" ht="12.75">
      <c r="C612" s="88"/>
      <c r="D612" s="88"/>
      <c r="E612" s="88"/>
      <c r="F612" s="88"/>
      <c r="G612" s="88"/>
      <c r="H612" s="88"/>
      <c r="I612" s="88"/>
      <c r="J612" s="88"/>
      <c r="K612" s="88"/>
      <c r="L612" s="88"/>
    </row>
    <row r="613" spans="3:12" ht="12.75">
      <c r="C613" s="88"/>
      <c r="D613" s="88"/>
      <c r="E613" s="88"/>
      <c r="F613" s="88"/>
      <c r="G613" s="88"/>
      <c r="H613" s="88"/>
      <c r="I613" s="88"/>
      <c r="J613" s="88"/>
      <c r="K613" s="88"/>
      <c r="L613" s="88"/>
    </row>
    <row r="614" spans="3:12" ht="12.75">
      <c r="C614" s="88"/>
      <c r="D614" s="88"/>
      <c r="E614" s="88"/>
      <c r="F614" s="88"/>
      <c r="G614" s="88"/>
      <c r="H614" s="88"/>
      <c r="I614" s="88"/>
      <c r="J614" s="88"/>
      <c r="K614" s="88"/>
      <c r="L614" s="88"/>
    </row>
    <row r="615" spans="3:12" ht="12.75">
      <c r="C615" s="88"/>
      <c r="D615" s="88"/>
      <c r="E615" s="88"/>
      <c r="F615" s="88"/>
      <c r="G615" s="88"/>
      <c r="H615" s="88"/>
      <c r="I615" s="88"/>
      <c r="J615" s="88"/>
      <c r="K615" s="88"/>
      <c r="L615" s="88"/>
    </row>
    <row r="616" spans="3:12" ht="12.75">
      <c r="C616" s="88"/>
      <c r="D616" s="88"/>
      <c r="E616" s="88"/>
      <c r="F616" s="88"/>
      <c r="G616" s="88"/>
      <c r="H616" s="88"/>
      <c r="I616" s="88"/>
      <c r="J616" s="88"/>
      <c r="K616" s="88"/>
      <c r="L616" s="88"/>
    </row>
    <row r="617" spans="3:12" ht="12.75">
      <c r="C617" s="88"/>
      <c r="D617" s="88"/>
      <c r="E617" s="88"/>
      <c r="F617" s="88"/>
      <c r="G617" s="88"/>
      <c r="H617" s="88"/>
      <c r="I617" s="88"/>
      <c r="J617" s="88"/>
      <c r="K617" s="88"/>
      <c r="L617" s="88"/>
    </row>
    <row r="618" spans="3:12" ht="12.75">
      <c r="C618" s="88"/>
      <c r="D618" s="88"/>
      <c r="E618" s="88"/>
      <c r="F618" s="88"/>
      <c r="G618" s="88"/>
      <c r="H618" s="88"/>
      <c r="I618" s="88"/>
      <c r="J618" s="88"/>
      <c r="K618" s="88"/>
      <c r="L618" s="88"/>
    </row>
    <row r="619" spans="3:12" ht="12.75">
      <c r="C619" s="88"/>
      <c r="D619" s="88"/>
      <c r="E619" s="88"/>
      <c r="F619" s="88"/>
      <c r="G619" s="88"/>
      <c r="H619" s="88"/>
      <c r="I619" s="88"/>
      <c r="J619" s="88"/>
      <c r="K619" s="88"/>
      <c r="L619" s="88"/>
    </row>
    <row r="620" spans="3:12" ht="12.75">
      <c r="C620" s="88"/>
      <c r="D620" s="88"/>
      <c r="E620" s="88"/>
      <c r="F620" s="88"/>
      <c r="G620" s="88"/>
      <c r="H620" s="88"/>
      <c r="I620" s="88"/>
      <c r="J620" s="88"/>
      <c r="K620" s="88"/>
      <c r="L620" s="88"/>
    </row>
    <row r="621" spans="3:12" ht="12.75">
      <c r="C621" s="88"/>
      <c r="D621" s="88"/>
      <c r="E621" s="88"/>
      <c r="F621" s="88"/>
      <c r="G621" s="88"/>
      <c r="H621" s="88"/>
      <c r="I621" s="88"/>
      <c r="J621" s="88"/>
      <c r="K621" s="88"/>
      <c r="L621" s="88"/>
    </row>
    <row r="622" spans="3:12" ht="12.75">
      <c r="C622" s="88"/>
      <c r="D622" s="88"/>
      <c r="E622" s="88"/>
      <c r="F622" s="88"/>
      <c r="G622" s="88"/>
      <c r="H622" s="88"/>
      <c r="I622" s="88"/>
      <c r="J622" s="88"/>
      <c r="K622" s="88"/>
      <c r="L622" s="88"/>
    </row>
    <row r="623" spans="3:12" ht="12.75">
      <c r="C623" s="88"/>
      <c r="D623" s="88"/>
      <c r="E623" s="88"/>
      <c r="F623" s="88"/>
      <c r="G623" s="88"/>
      <c r="H623" s="88"/>
      <c r="I623" s="88"/>
      <c r="J623" s="88"/>
      <c r="K623" s="88"/>
      <c r="L623" s="88"/>
    </row>
    <row r="624" spans="3:12" ht="12.75">
      <c r="C624" s="88"/>
      <c r="D624" s="88"/>
      <c r="E624" s="88"/>
      <c r="F624" s="88"/>
      <c r="G624" s="88"/>
      <c r="H624" s="88"/>
      <c r="I624" s="88"/>
      <c r="J624" s="88"/>
      <c r="K624" s="88"/>
      <c r="L624" s="88"/>
    </row>
    <row r="625" spans="3:12" ht="12.75">
      <c r="C625" s="88"/>
      <c r="D625" s="88"/>
      <c r="E625" s="88"/>
      <c r="F625" s="88"/>
      <c r="G625" s="88"/>
      <c r="H625" s="88"/>
      <c r="I625" s="88"/>
      <c r="J625" s="88"/>
      <c r="K625" s="88"/>
      <c r="L625" s="88"/>
    </row>
    <row r="626" spans="3:12" ht="12.75">
      <c r="C626" s="88"/>
      <c r="D626" s="88"/>
      <c r="E626" s="88"/>
      <c r="F626" s="88"/>
      <c r="G626" s="88"/>
      <c r="H626" s="88"/>
      <c r="I626" s="88"/>
      <c r="J626" s="88"/>
      <c r="K626" s="88"/>
      <c r="L626" s="88"/>
    </row>
    <row r="627" spans="3:12" ht="12.75">
      <c r="C627" s="88"/>
      <c r="D627" s="88"/>
      <c r="E627" s="88"/>
      <c r="F627" s="88"/>
      <c r="G627" s="88"/>
      <c r="H627" s="88"/>
      <c r="I627" s="88"/>
      <c r="J627" s="88"/>
      <c r="K627" s="88"/>
      <c r="L627" s="88"/>
    </row>
    <row r="628" spans="3:12" ht="12.75">
      <c r="C628" s="88"/>
      <c r="D628" s="88"/>
      <c r="E628" s="88"/>
      <c r="F628" s="88"/>
      <c r="G628" s="88"/>
      <c r="H628" s="88"/>
      <c r="I628" s="88"/>
      <c r="J628" s="88"/>
      <c r="K628" s="88"/>
      <c r="L628" s="88"/>
    </row>
    <row r="629" spans="3:12" ht="12.75">
      <c r="C629" s="88"/>
      <c r="D629" s="88"/>
      <c r="E629" s="88"/>
      <c r="F629" s="88"/>
      <c r="G629" s="88"/>
      <c r="H629" s="88"/>
      <c r="I629" s="88"/>
      <c r="J629" s="88"/>
      <c r="K629" s="88"/>
      <c r="L629" s="88"/>
    </row>
    <row r="630" spans="3:12" ht="12.75">
      <c r="C630" s="88"/>
      <c r="D630" s="88"/>
      <c r="E630" s="88"/>
      <c r="F630" s="88"/>
      <c r="G630" s="88"/>
      <c r="H630" s="88"/>
      <c r="I630" s="88"/>
      <c r="J630" s="88"/>
      <c r="K630" s="88"/>
      <c r="L630" s="88"/>
    </row>
    <row r="631" spans="3:12" ht="12.75">
      <c r="C631" s="88"/>
      <c r="D631" s="88"/>
      <c r="E631" s="88"/>
      <c r="F631" s="88"/>
      <c r="G631" s="88"/>
      <c r="H631" s="88"/>
      <c r="I631" s="88"/>
      <c r="J631" s="88"/>
      <c r="K631" s="88"/>
      <c r="L631" s="88"/>
    </row>
    <row r="632" spans="3:12" ht="12.75">
      <c r="C632" s="88"/>
      <c r="D632" s="88"/>
      <c r="E632" s="88"/>
      <c r="F632" s="88"/>
      <c r="G632" s="88"/>
      <c r="H632" s="88"/>
      <c r="I632" s="88"/>
      <c r="J632" s="88"/>
      <c r="K632" s="88"/>
      <c r="L632" s="88"/>
    </row>
    <row r="633" spans="3:12" ht="12.75">
      <c r="C633" s="88"/>
      <c r="D633" s="88"/>
      <c r="E633" s="88"/>
      <c r="F633" s="88"/>
      <c r="G633" s="88"/>
      <c r="H633" s="88"/>
      <c r="I633" s="88"/>
      <c r="J633" s="88"/>
      <c r="K633" s="88"/>
      <c r="L633" s="88"/>
    </row>
    <row r="634" spans="3:12" ht="12.75">
      <c r="C634" s="88"/>
      <c r="D634" s="88"/>
      <c r="E634" s="88"/>
      <c r="F634" s="88"/>
      <c r="G634" s="88"/>
      <c r="H634" s="88"/>
      <c r="I634" s="88"/>
      <c r="J634" s="88"/>
      <c r="K634" s="88"/>
      <c r="L634" s="88"/>
    </row>
    <row r="635" spans="3:12" ht="12.75">
      <c r="C635" s="88"/>
      <c r="D635" s="88"/>
      <c r="E635" s="88"/>
      <c r="F635" s="88"/>
      <c r="G635" s="88"/>
      <c r="H635" s="88"/>
      <c r="I635" s="88"/>
      <c r="J635" s="88"/>
      <c r="K635" s="88"/>
      <c r="L635" s="88"/>
    </row>
    <row r="636" spans="3:12" ht="12.75">
      <c r="C636" s="88"/>
      <c r="D636" s="88"/>
      <c r="E636" s="88"/>
      <c r="F636" s="88"/>
      <c r="G636" s="88"/>
      <c r="H636" s="88"/>
      <c r="I636" s="88"/>
      <c r="J636" s="88"/>
      <c r="K636" s="88"/>
      <c r="L636" s="88"/>
    </row>
    <row r="637" spans="3:12" ht="12.75">
      <c r="C637" s="88"/>
      <c r="D637" s="88"/>
      <c r="E637" s="88"/>
      <c r="F637" s="88"/>
      <c r="G637" s="88"/>
      <c r="H637" s="88"/>
      <c r="I637" s="88"/>
      <c r="J637" s="88"/>
      <c r="K637" s="88"/>
      <c r="L637" s="88"/>
    </row>
    <row r="638" spans="3:12" ht="12.75">
      <c r="C638" s="88"/>
      <c r="D638" s="88"/>
      <c r="E638" s="88"/>
      <c r="F638" s="88"/>
      <c r="G638" s="88"/>
      <c r="H638" s="88"/>
      <c r="I638" s="88"/>
      <c r="J638" s="88"/>
      <c r="K638" s="88"/>
      <c r="L638" s="88"/>
    </row>
    <row r="639" spans="3:12" ht="12.75">
      <c r="C639" s="88"/>
      <c r="D639" s="88"/>
      <c r="E639" s="88"/>
      <c r="F639" s="88"/>
      <c r="G639" s="88"/>
      <c r="H639" s="88"/>
      <c r="I639" s="88"/>
      <c r="J639" s="88"/>
      <c r="K639" s="88"/>
      <c r="L639" s="88"/>
    </row>
    <row r="640" spans="3:12" ht="12.75">
      <c r="C640" s="88"/>
      <c r="D640" s="88"/>
      <c r="E640" s="88"/>
      <c r="F640" s="88"/>
      <c r="G640" s="88"/>
      <c r="H640" s="88"/>
      <c r="I640" s="88"/>
      <c r="J640" s="88"/>
      <c r="K640" s="88"/>
      <c r="L640" s="88"/>
    </row>
    <row r="641" spans="3:12" ht="12.75">
      <c r="C641" s="88"/>
      <c r="D641" s="88"/>
      <c r="E641" s="88"/>
      <c r="F641" s="88"/>
      <c r="G641" s="88"/>
      <c r="H641" s="88"/>
      <c r="I641" s="88"/>
      <c r="J641" s="88"/>
      <c r="K641" s="88"/>
      <c r="L641" s="88"/>
    </row>
    <row r="642" spans="3:12" ht="12.75">
      <c r="C642" s="88"/>
      <c r="D642" s="88"/>
      <c r="E642" s="88"/>
      <c r="F642" s="88"/>
      <c r="G642" s="88"/>
      <c r="H642" s="88"/>
      <c r="I642" s="88"/>
      <c r="J642" s="88"/>
      <c r="K642" s="88"/>
      <c r="L642" s="88"/>
    </row>
    <row r="643" spans="3:12" ht="12.75">
      <c r="C643" s="88"/>
      <c r="D643" s="88"/>
      <c r="E643" s="88"/>
      <c r="F643" s="88"/>
      <c r="G643" s="88"/>
      <c r="H643" s="88"/>
      <c r="I643" s="88"/>
      <c r="J643" s="88"/>
      <c r="K643" s="88"/>
      <c r="L643" s="88"/>
    </row>
    <row r="644" spans="3:12" ht="12.75">
      <c r="C644" s="88"/>
      <c r="D644" s="88"/>
      <c r="E644" s="88"/>
      <c r="F644" s="88"/>
      <c r="G644" s="88"/>
      <c r="H644" s="88"/>
      <c r="I644" s="88"/>
      <c r="J644" s="88"/>
      <c r="K644" s="88"/>
      <c r="L644" s="88"/>
    </row>
  </sheetData>
  <sheetProtection password="E33E" sheet="1" objects="1" scenarios="1"/>
  <printOptions/>
  <pageMargins left="0.75" right="0.75" top="1" bottom="1" header="0.5" footer="0.5"/>
  <pageSetup fitToHeight="1" fitToWidth="1" horizontalDpi="600" verticalDpi="600" orientation="landscape" r:id="rId3"/>
  <legacyDrawing r:id="rId2"/>
</worksheet>
</file>

<file path=xl/worksheets/sheet6.xml><?xml version="1.0" encoding="utf-8"?>
<worksheet xmlns="http://schemas.openxmlformats.org/spreadsheetml/2006/main" xmlns:r="http://schemas.openxmlformats.org/officeDocument/2006/relationships">
  <sheetPr codeName="Sheet21">
    <pageSetUpPr fitToPage="1"/>
  </sheetPr>
  <dimension ref="A1:AM137"/>
  <sheetViews>
    <sheetView zoomScale="75" zoomScaleNormal="75" zoomScalePageLayoutView="0" workbookViewId="0" topLeftCell="A150">
      <selection activeCell="E153" sqref="E153"/>
    </sheetView>
  </sheetViews>
  <sheetFormatPr defaultColWidth="9.140625" defaultRowHeight="12.75"/>
  <cols>
    <col min="1" max="1" width="18.28125" style="0" customWidth="1"/>
    <col min="2" max="7" width="9.140625" style="7" customWidth="1"/>
    <col min="8" max="8" width="10.28125" style="7" bestFit="1" customWidth="1"/>
    <col min="9" max="11" width="9.140625" style="7" customWidth="1"/>
    <col min="13" max="13" width="18.28125" style="0" customWidth="1"/>
    <col min="14" max="22" width="9.140625" style="7" customWidth="1"/>
    <col min="23" max="23" width="8.7109375" style="7" customWidth="1"/>
    <col min="24" max="25" width="9.140625" style="0" customWidth="1"/>
    <col min="26" max="26" width="10.7109375" style="0" customWidth="1"/>
    <col min="29" max="39" width="9.140625" style="0" customWidth="1"/>
  </cols>
  <sheetData>
    <row r="1" spans="1:13" ht="12.75" hidden="1">
      <c r="A1" t="s">
        <v>240</v>
      </c>
      <c r="B1" s="99"/>
      <c r="C1" s="99"/>
      <c r="D1" s="99"/>
      <c r="E1" s="99"/>
      <c r="F1" s="99"/>
      <c r="G1" s="99"/>
      <c r="H1" s="99"/>
      <c r="I1" s="99"/>
      <c r="J1" s="99"/>
      <c r="K1" s="99"/>
      <c r="L1" s="4"/>
      <c r="M1" s="5" t="s">
        <v>38</v>
      </c>
    </row>
    <row r="2" spans="1:28" ht="12.75" hidden="1">
      <c r="A2" s="6"/>
      <c r="B2" s="100"/>
      <c r="C2" s="100"/>
      <c r="D2" s="100"/>
      <c r="E2" s="100"/>
      <c r="F2" s="101"/>
      <c r="G2" s="101"/>
      <c r="H2" s="101"/>
      <c r="I2" s="101"/>
      <c r="J2" s="101"/>
      <c r="K2" s="101"/>
      <c r="L2" s="4"/>
      <c r="Z2" t="s">
        <v>131</v>
      </c>
      <c r="AA2" t="s">
        <v>68</v>
      </c>
      <c r="AB2" t="s">
        <v>146</v>
      </c>
    </row>
    <row r="3" spans="2:39" ht="12.75" hidden="1">
      <c r="B3" s="7">
        <v>12</v>
      </c>
      <c r="C3" s="7">
        <v>18</v>
      </c>
      <c r="D3" s="7">
        <v>24</v>
      </c>
      <c r="E3" s="7">
        <v>30</v>
      </c>
      <c r="F3" s="7">
        <v>36</v>
      </c>
      <c r="G3" s="7">
        <v>39</v>
      </c>
      <c r="H3" s="7">
        <v>42</v>
      </c>
      <c r="I3" s="7">
        <v>48</v>
      </c>
      <c r="J3" s="7">
        <v>60</v>
      </c>
      <c r="K3" s="7">
        <v>66</v>
      </c>
      <c r="L3" s="8"/>
      <c r="M3" s="9" t="s">
        <v>132</v>
      </c>
      <c r="N3" s="7">
        <v>12</v>
      </c>
      <c r="O3" s="7">
        <v>18</v>
      </c>
      <c r="P3" s="7">
        <v>24</v>
      </c>
      <c r="Q3" s="7">
        <v>30</v>
      </c>
      <c r="R3" s="7">
        <v>36</v>
      </c>
      <c r="S3" s="7">
        <v>39</v>
      </c>
      <c r="T3" s="7">
        <v>42</v>
      </c>
      <c r="U3" s="7">
        <v>48</v>
      </c>
      <c r="V3" s="7">
        <v>60</v>
      </c>
      <c r="W3" s="7">
        <v>66</v>
      </c>
      <c r="X3" t="s">
        <v>133</v>
      </c>
      <c r="Y3" t="s">
        <v>134</v>
      </c>
      <c r="Z3" t="s">
        <v>135</v>
      </c>
      <c r="AA3" t="s">
        <v>17</v>
      </c>
      <c r="AB3" t="s">
        <v>17</v>
      </c>
      <c r="AD3" s="7">
        <v>12</v>
      </c>
      <c r="AE3" s="7">
        <v>18</v>
      </c>
      <c r="AF3" s="7">
        <v>24</v>
      </c>
      <c r="AG3" s="7">
        <v>30</v>
      </c>
      <c r="AH3" s="7">
        <v>36</v>
      </c>
      <c r="AI3" s="7">
        <v>39</v>
      </c>
      <c r="AJ3" s="7">
        <v>42</v>
      </c>
      <c r="AK3" s="7">
        <v>48</v>
      </c>
      <c r="AL3" s="7">
        <v>60</v>
      </c>
      <c r="AM3" s="7">
        <v>66</v>
      </c>
    </row>
    <row r="4" spans="1:13" ht="12.75" hidden="1">
      <c r="A4" s="10" t="s">
        <v>46</v>
      </c>
      <c r="L4" s="11"/>
      <c r="M4" s="10" t="s">
        <v>1</v>
      </c>
    </row>
    <row r="5" spans="1:39" ht="12.75" hidden="1">
      <c r="A5" s="3" t="s">
        <v>140</v>
      </c>
      <c r="B5" s="12">
        <f>IF(CardType="a",N5,IF(CardType="b",DataSheet!N16,IF(CardType="c",DataSheet!N27,IF(CardType="d",DataSheet!N38,IF(CardType="e",DataSheet!N49,"N/A")))))</f>
        <v>0.4</v>
      </c>
      <c r="C5" s="12">
        <f>IF(CardType="a",O5,IF(CardType="b",DataSheet!O16,IF(CardType="c",DataSheet!O27,IF(CardType="d",DataSheet!O38,IF(CardType="e",DataSheet!O49,"N/A")))))</f>
        <v>0.4</v>
      </c>
      <c r="D5" s="12">
        <f>IF(CardType="a",P5,IF(CardType="b",DataSheet!P16,IF(CardType="c",DataSheet!P27,IF(CardType="d",DataSheet!P38,IF(CardType="e",DataSheet!P49,"N/A")))))</f>
        <v>0.39</v>
      </c>
      <c r="E5" s="12">
        <f>IF(CardType="a",Q5,IF(CardType="b",DataSheet!Q16,IF(CardType="c",DataSheet!Q27,IF(CardType="d",DataSheet!Q38,IF(CardType="e",DataSheet!Q49,"N/A")))))</f>
        <v>0.33</v>
      </c>
      <c r="F5" s="12">
        <f>IF(CardType="a",R5,IF(CardType="b",DataSheet!R16,IF(CardType="c",DataSheet!R27,IF(CardType="d",DataSheet!R38,IF(CardType="e",DataSheet!R49,"N/A")))))</f>
        <v>0.37</v>
      </c>
      <c r="G5" s="12">
        <f>IF(CardType="a",S5,IF(CardType="b",DataSheet!S16,IF(CardType="c",DataSheet!S27,IF(CardType="d",DataSheet!S38,IF(CardType="e",DataSheet!S49,"N/A")))))</f>
        <v>0.35</v>
      </c>
      <c r="H5" s="12">
        <f>IF(CardType="a",T5,IF(CardType="b",DataSheet!T16,IF(CardType="c",DataSheet!T27,IF(CardType="d",DataSheet!T38,IF(CardType="e",DataSheet!T49,"N/A")))))</f>
        <v>0.33</v>
      </c>
      <c r="I5" s="12">
        <f>IF(CardType="a",U5,IF(CardType="b",DataSheet!U16,IF(CardType="c",DataSheet!U27,IF(CardType="d",DataSheet!U38,IF(CardType="e",DataSheet!U49,"N/A")))))</f>
        <v>0.3</v>
      </c>
      <c r="J5" s="12">
        <f>IF(CardType="a",V5,IF(CardType="b",DataSheet!V16,IF(CardType="c",DataSheet!V27,IF(CardType="d",DataSheet!V38,IF(CardType="e",DataSheet!V49,"N/A")))))</f>
        <v>0.25</v>
      </c>
      <c r="K5" s="12">
        <f>IF(CardType="a",W5,IF(CardType="b",DataSheet!W16,IF(CardType="c",DataSheet!W27,IF(CardType="d",DataSheet!W38,IF(CardType="e",DataSheet!W49,"N/A")))))</f>
        <v>0.25</v>
      </c>
      <c r="L5" s="8"/>
      <c r="M5" s="3" t="s">
        <v>238</v>
      </c>
      <c r="N5" s="90">
        <v>0.4</v>
      </c>
      <c r="O5" s="90">
        <v>0.4</v>
      </c>
      <c r="P5" s="90">
        <f>(+$B$31+AA5)</f>
        <v>0.1624</v>
      </c>
      <c r="Q5" s="90">
        <f>(+$B$31+AA5)</f>
        <v>0.1624</v>
      </c>
      <c r="R5" s="90">
        <f aca="true" t="shared" si="0" ref="R5:R11">(+$C$31+AA5)</f>
        <v>0.1624</v>
      </c>
      <c r="S5" s="90">
        <f aca="true" t="shared" si="1" ref="S5:S11">(+$C$31+AA5)</f>
        <v>0.1624</v>
      </c>
      <c r="T5" s="90">
        <f aca="true" t="shared" si="2" ref="T5:T11">(+$C$31+AA5)</f>
        <v>0.1624</v>
      </c>
      <c r="U5" s="90">
        <f aca="true" t="shared" si="3" ref="U5:U11">(+$D$31+AA5)</f>
        <v>0.1626</v>
      </c>
      <c r="V5" s="90">
        <f aca="true" t="shared" si="4" ref="V5:V11">(+$E$31+AA5)</f>
        <v>0.1627</v>
      </c>
      <c r="W5" s="90">
        <f aca="true" t="shared" si="5" ref="W5:W11">(+$E$31+AA5)</f>
        <v>0.1627</v>
      </c>
      <c r="X5" s="189">
        <f>AVERAGE(R5:W5)</f>
        <v>0.16253333333333334</v>
      </c>
      <c r="Y5" s="190">
        <f>PMT(X5/12,42,-1000,0,1)</f>
        <v>30.9577269149599</v>
      </c>
      <c r="Z5" s="189">
        <f aca="true" t="shared" si="6" ref="Z5:Z12">((PV($E$27/12,42,Y5,0,1)*-1)-1000)/1000</f>
        <v>0.1901925336568777</v>
      </c>
      <c r="AA5" s="189">
        <f>(+NLInput!D24+0.0075)</f>
        <v>0.1225</v>
      </c>
      <c r="AB5" s="189">
        <v>0.115</v>
      </c>
      <c r="AC5" t="s">
        <v>156</v>
      </c>
      <c r="AD5" s="90">
        <f>(+$B$31+$AB$12)</f>
        <v>0.07490000000000001</v>
      </c>
      <c r="AE5" s="90">
        <f>(+$B$31+$AB$12)</f>
        <v>0.07490000000000001</v>
      </c>
      <c r="AF5" s="90">
        <f>(+$B$31+$AB$12)</f>
        <v>0.07490000000000001</v>
      </c>
      <c r="AG5" s="90">
        <f>(+$B$31+$AB$12)</f>
        <v>0.07490000000000001</v>
      </c>
      <c r="AH5" s="90">
        <f>(+$B$31+$AB$12)</f>
        <v>0.07490000000000001</v>
      </c>
      <c r="AI5" s="90">
        <f>(+$E$31+$AB$12)</f>
        <v>0.0752</v>
      </c>
      <c r="AJ5" s="90">
        <f>(+$E$31+$AB$12)</f>
        <v>0.0752</v>
      </c>
      <c r="AK5" s="90">
        <f>(+$E$31+$AB$12)</f>
        <v>0.0752</v>
      </c>
      <c r="AL5" s="90">
        <f>(+$E$31+$AB$12)</f>
        <v>0.0752</v>
      </c>
      <c r="AM5" s="90">
        <f>(+$E$31+$AB$12)</f>
        <v>0.0752</v>
      </c>
    </row>
    <row r="6" spans="1:39" ht="12.75" hidden="1">
      <c r="A6" s="3" t="s">
        <v>18</v>
      </c>
      <c r="B6" s="12">
        <f>IF(CardType="a",N6,IF(CardType="b",DataSheet!N17,IF(CardType="c",DataSheet!N28,IF(CardType="d",DataSheet!N39,IF(CardType="e",DataSheet!N50,"N/A")))))</f>
        <v>0.28</v>
      </c>
      <c r="C6" s="12">
        <f>IF(CardType="a",O6,IF(CardType="b",DataSheet!O17,IF(CardType="c",DataSheet!O28,IF(CardType="d",DataSheet!O39,IF(CardType="e",DataSheet!O50,"N/A")))))</f>
        <v>0.27</v>
      </c>
      <c r="D6" s="12">
        <f>IF(CardType="a",P6,IF(CardType="b",DataSheet!P17,IF(CardType="c",DataSheet!P28,IF(CardType="d",DataSheet!P39,IF(CardType="e",DataSheet!P50,"N/A")))))</f>
        <v>0.24</v>
      </c>
      <c r="E6" s="12">
        <f>IF(CardType="a",Q6,IF(CardType="b",DataSheet!Q17,IF(CardType="c",DataSheet!Q28,IF(CardType="d",DataSheet!Q39,IF(CardType="e",DataSheet!Q50,"N/A")))))</f>
        <v>0.24</v>
      </c>
      <c r="F6" s="12">
        <f>IF(CardType="a",R6,IF(CardType="b",DataSheet!R17,IF(CardType="c",DataSheet!R28,IF(CardType="d",DataSheet!R39,IF(CardType="e",DataSheet!R50,"N/A")))))</f>
        <v>0.21</v>
      </c>
      <c r="G6" s="12">
        <f>IF(CardType="a",S6,IF(CardType="b",DataSheet!S17,IF(CardType="c",DataSheet!S28,IF(CardType="d",DataSheet!S39,IF(CardType="e",DataSheet!S50,"N/A")))))</f>
        <v>0.21</v>
      </c>
      <c r="H6" s="12">
        <f>IF(CardType="a",T6,IF(CardType="b",DataSheet!T17,IF(CardType="c",DataSheet!T28,IF(CardType="d",DataSheet!T39,IF(CardType="e",DataSheet!T50,"N/A")))))</f>
        <v>0.175</v>
      </c>
      <c r="I6" s="12">
        <f>IF(CardType="a",U6,IF(CardType="b",DataSheet!U17,IF(CardType="c",DataSheet!U28,IF(CardType="d",DataSheet!U39,IF(CardType="e",DataSheet!U50,"N/A")))))</f>
        <v>0.1725</v>
      </c>
      <c r="J6" s="12">
        <f>IF(CardType="a",V6,IF(CardType="b",DataSheet!V17,IF(CardType="c",DataSheet!V28,IF(CardType="d",DataSheet!V39,IF(CardType="e",DataSheet!V50,"N/A")))))</f>
        <v>0.1675</v>
      </c>
      <c r="K6" s="12">
        <f>IF(CardType="a",W6,IF(CardType="b",DataSheet!W17,IF(CardType="c",DataSheet!W28,IF(CardType="d",DataSheet!W39,IF(CardType="e",DataSheet!W50,"N/A")))))</f>
        <v>0.1675</v>
      </c>
      <c r="L6" s="8"/>
      <c r="M6" s="3" t="s">
        <v>239</v>
      </c>
      <c r="N6" s="90">
        <v>0.28</v>
      </c>
      <c r="O6" s="90">
        <v>0.25</v>
      </c>
      <c r="P6" s="90">
        <f aca="true" t="shared" si="7" ref="P6:P11">(+$B$31+AA6)</f>
        <v>0.1274</v>
      </c>
      <c r="Q6" s="90">
        <f aca="true" t="shared" si="8" ref="Q6:Q11">(+$B$31+AA6)</f>
        <v>0.1274</v>
      </c>
      <c r="R6" s="90">
        <f t="shared" si="0"/>
        <v>0.1274</v>
      </c>
      <c r="S6" s="90">
        <f t="shared" si="1"/>
        <v>0.1274</v>
      </c>
      <c r="T6" s="90">
        <f t="shared" si="2"/>
        <v>0.1274</v>
      </c>
      <c r="U6" s="90">
        <f t="shared" si="3"/>
        <v>0.1276</v>
      </c>
      <c r="V6" s="90">
        <f t="shared" si="4"/>
        <v>0.12769999999999998</v>
      </c>
      <c r="W6" s="90">
        <f t="shared" si="5"/>
        <v>0.12769999999999998</v>
      </c>
      <c r="X6" s="189">
        <f aca="true" t="shared" si="9" ref="X6:X57">AVERAGE(R6:W6)</f>
        <v>0.1275333333333333</v>
      </c>
      <c r="Y6" s="190">
        <f aca="true" t="shared" si="10" ref="Y6:Y57">PMT(X6/12,42,-1000,0,1)</f>
        <v>29.329950559864027</v>
      </c>
      <c r="Z6" s="189">
        <f t="shared" si="6"/>
        <v>0.1276114769268338</v>
      </c>
      <c r="AA6" s="189">
        <f>(+NLInput!D25+0.0075)</f>
        <v>0.0875</v>
      </c>
      <c r="AB6" s="189">
        <v>0.08</v>
      </c>
      <c r="AC6" t="s">
        <v>157</v>
      </c>
      <c r="AD6" s="190">
        <f>PMT(AD5/12,AD3,-1025,0,1)</f>
        <v>88.37004376957324</v>
      </c>
      <c r="AE6" s="190">
        <f aca="true" t="shared" si="11" ref="AE6:AM6">PMT(AE5/12,AE3,-1025,0,1)</f>
        <v>60.00599094542951</v>
      </c>
      <c r="AF6" s="190">
        <f t="shared" si="11"/>
        <v>45.83384223931522</v>
      </c>
      <c r="AG6" s="190">
        <f t="shared" si="11"/>
        <v>37.338447477369975</v>
      </c>
      <c r="AH6" s="190">
        <f t="shared" si="11"/>
        <v>31.68142144519102</v>
      </c>
      <c r="AI6" s="190">
        <f t="shared" si="11"/>
        <v>29.5212675368777</v>
      </c>
      <c r="AJ6" s="190">
        <f t="shared" si="11"/>
        <v>27.659767292602858</v>
      </c>
      <c r="AK6" s="190">
        <f t="shared" si="11"/>
        <v>24.638540989644483</v>
      </c>
      <c r="AL6" s="190">
        <f t="shared" si="11"/>
        <v>20.42067070597684</v>
      </c>
      <c r="AM6" s="190">
        <f t="shared" si="11"/>
        <v>18.89226640006836</v>
      </c>
    </row>
    <row r="7" spans="1:39" ht="12.75" hidden="1">
      <c r="A7" s="3" t="s">
        <v>2</v>
      </c>
      <c r="B7" s="12">
        <f>IF(CardType="a",N7,IF(CardType="b",DataSheet!N18,IF(CardType="c",DataSheet!N29,IF(CardType="d",DataSheet!N40,IF(CardType="e",DataSheet!N51,"N/A")))))</f>
        <v>0.22</v>
      </c>
      <c r="C7" s="12">
        <f>IF(CardType="a",O7,IF(CardType="b",DataSheet!O18,IF(CardType="c",DataSheet!O29,IF(CardType="d",DataSheet!O40,IF(CardType="e",DataSheet!O51,"N/A")))))</f>
        <v>0.20700000000000002</v>
      </c>
      <c r="D7" s="12">
        <f>IF(CardType="a",P7,IF(CardType="b",DataSheet!P18,IF(CardType="c",DataSheet!P29,IF(CardType="d",DataSheet!P40,IF(CardType="e",DataSheet!P51,"N/A")))))</f>
        <v>0.1925</v>
      </c>
      <c r="E7" s="12">
        <f>IF(CardType="a",Q7,IF(CardType="b",DataSheet!Q18,IF(CardType="c",DataSheet!Q29,IF(CardType="d",DataSheet!Q40,IF(CardType="e",DataSheet!Q51,"N/A")))))</f>
        <v>0.19</v>
      </c>
      <c r="F7" s="12">
        <f>IF(CardType="a",R7,IF(CardType="b",DataSheet!R18,IF(CardType="c",DataSheet!R29,IF(CardType="d",DataSheet!R40,IF(CardType="e",DataSheet!R51,"N/A")))))</f>
        <v>0.18</v>
      </c>
      <c r="G7" s="12">
        <f>IF(CardType="a",S7,IF(CardType="b",DataSheet!S18,IF(CardType="c",DataSheet!S29,IF(CardType="d",DataSheet!S40,IF(CardType="e",DataSheet!S51,"N/A")))))</f>
        <v>0.16</v>
      </c>
      <c r="H7" s="12">
        <f>IF(CardType="a",T7,IF(CardType="b",DataSheet!T18,IF(CardType="c",DataSheet!T29,IF(CardType="d",DataSheet!T40,IF(CardType="e",DataSheet!T51,"N/A")))))</f>
        <v>0.16</v>
      </c>
      <c r="I7" s="12">
        <f>IF(CardType="a",U7,IF(CardType="b",DataSheet!U18,IF(CardType="c",DataSheet!U29,IF(CardType="d",DataSheet!U40,IF(CardType="e",DataSheet!U51,"N/A")))))</f>
        <v>0.16</v>
      </c>
      <c r="J7" s="12">
        <f>IF(CardType="a",V7,IF(CardType="b",DataSheet!V18,IF(CardType="c",DataSheet!V29,IF(CardType="d",DataSheet!V40,IF(CardType="e",DataSheet!V51,"N/A")))))</f>
        <v>0.15</v>
      </c>
      <c r="K7" s="12">
        <f>IF(CardType="a",W7,IF(CardType="b",DataSheet!W18,IF(CardType="c",DataSheet!W29,IF(CardType="d",DataSheet!W40,IF(CardType="e",DataSheet!W51,"N/A")))))</f>
        <v>0.15</v>
      </c>
      <c r="L7" s="8"/>
      <c r="M7" s="3" t="s">
        <v>2</v>
      </c>
      <c r="N7" s="90">
        <v>0.22</v>
      </c>
      <c r="O7" s="90">
        <v>0.20700000000000002</v>
      </c>
      <c r="P7" s="90">
        <f t="shared" si="7"/>
        <v>0.11240000000000001</v>
      </c>
      <c r="Q7" s="90">
        <f t="shared" si="8"/>
        <v>0.11240000000000001</v>
      </c>
      <c r="R7" s="90">
        <f t="shared" si="0"/>
        <v>0.11240000000000001</v>
      </c>
      <c r="S7" s="90">
        <f t="shared" si="1"/>
        <v>0.11240000000000001</v>
      </c>
      <c r="T7" s="90">
        <f t="shared" si="2"/>
        <v>0.11240000000000001</v>
      </c>
      <c r="U7" s="90">
        <f t="shared" si="3"/>
        <v>0.1126</v>
      </c>
      <c r="V7" s="90">
        <f t="shared" si="4"/>
        <v>0.11270000000000001</v>
      </c>
      <c r="W7" s="90">
        <f t="shared" si="5"/>
        <v>0.11270000000000001</v>
      </c>
      <c r="X7" s="189">
        <f t="shared" si="9"/>
        <v>0.11253333333333336</v>
      </c>
      <c r="Y7" s="190">
        <f t="shared" si="10"/>
        <v>28.646819072357307</v>
      </c>
      <c r="Z7" s="189">
        <f t="shared" si="6"/>
        <v>0.10134798548349044</v>
      </c>
      <c r="AA7" s="189">
        <f>(+NLInput!D26+0.0075)</f>
        <v>0.07250000000000001</v>
      </c>
      <c r="AB7" s="189">
        <v>0.065</v>
      </c>
      <c r="AC7" t="s">
        <v>158</v>
      </c>
      <c r="AD7" s="189">
        <f>RATE(AD3,AD6,-1000,0,1)*12</f>
        <v>0.13025560474019432</v>
      </c>
      <c r="AE7" s="189">
        <f aca="true" t="shared" si="12" ref="AE7:AM7">RATE(AE3,AE6,-1000,0,1)*12</f>
        <v>0.11090901589315932</v>
      </c>
      <c r="AF7" s="189">
        <f t="shared" si="12"/>
        <v>0.10167298328257035</v>
      </c>
      <c r="AG7" s="189">
        <f t="shared" si="12"/>
        <v>0.09626481151386235</v>
      </c>
      <c r="AH7" s="189">
        <f t="shared" si="12"/>
        <v>0.09271402721535808</v>
      </c>
      <c r="AI7" s="189">
        <f t="shared" si="12"/>
        <v>0.09166324770837352</v>
      </c>
      <c r="AJ7" s="189">
        <f t="shared" si="12"/>
        <v>0.09050778919893786</v>
      </c>
      <c r="AK7" s="189">
        <f t="shared" si="12"/>
        <v>0.08864049864606212</v>
      </c>
      <c r="AL7" s="189">
        <f t="shared" si="12"/>
        <v>0.08604848296900797</v>
      </c>
      <c r="AM7" s="189">
        <f t="shared" si="12"/>
        <v>0.08511272446091332</v>
      </c>
    </row>
    <row r="8" spans="1:28" ht="12.75" hidden="1">
      <c r="A8" s="3" t="s">
        <v>3</v>
      </c>
      <c r="B8" s="12">
        <f>IF(CardType="a",N8,IF(CardType="b",DataSheet!N19,IF(CardType="c",DataSheet!N30,IF(CardType="d",DataSheet!N41,IF(CardType="e",DataSheet!N52,"N/A")))))</f>
        <v>0.19</v>
      </c>
      <c r="C8" s="12">
        <f>IF(CardType="a",O8,IF(CardType="b",DataSheet!O19,IF(CardType="c",DataSheet!O30,IF(CardType="d",DataSheet!O41,IF(CardType="e",DataSheet!O52,"N/A")))))</f>
        <v>0.17</v>
      </c>
      <c r="D8" s="12">
        <f>IF(CardType="a",P8,IF(CardType="b",DataSheet!P19,IF(CardType="c",DataSheet!P30,IF(CardType="d",DataSheet!P41,IF(CardType="e",DataSheet!P52,"N/A")))))</f>
        <v>0.155</v>
      </c>
      <c r="E8" s="12">
        <f>IF(CardType="a",Q8,IF(CardType="b",DataSheet!Q19,IF(CardType="c",DataSheet!Q30,IF(CardType="d",DataSheet!Q41,IF(CardType="e",DataSheet!Q52,"N/A")))))</f>
        <v>0.15</v>
      </c>
      <c r="F8" s="12">
        <f>IF(CardType="a",R8,IF(CardType="b",DataSheet!R19,IF(CardType="c",DataSheet!R30,IF(CardType="d",DataSheet!R41,IF(CardType="e",DataSheet!R52,"N/A")))))</f>
        <v>0.1475</v>
      </c>
      <c r="G8" s="12">
        <f>IF(CardType="a",S8,IF(CardType="b",DataSheet!S19,IF(CardType="c",DataSheet!S30,IF(CardType="d",DataSheet!S41,IF(CardType="e",DataSheet!S52,"N/A")))))</f>
        <v>0.1475</v>
      </c>
      <c r="H8" s="12">
        <f>IF(CardType="a",T8,IF(CardType="b",DataSheet!T19,IF(CardType="c",DataSheet!T30,IF(CardType="d",DataSheet!T41,IF(CardType="e",DataSheet!T52,"N/A")))))</f>
        <v>0.1475</v>
      </c>
      <c r="I8" s="12">
        <f>IF(CardType="a",U8,IF(CardType="b",DataSheet!U19,IF(CardType="c",DataSheet!U30,IF(CardType="d",DataSheet!U41,IF(CardType="e",DataSheet!U52,"N/A")))))</f>
        <v>0.145</v>
      </c>
      <c r="J8" s="12">
        <f>IF(CardType="a",V8,IF(CardType="b",DataSheet!V19,IF(CardType="c",DataSheet!V30,IF(CardType="d",DataSheet!V41,IF(CardType="e",DataSheet!V52,"N/A")))))</f>
        <v>0.1425</v>
      </c>
      <c r="K8" s="12">
        <f>IF(CardType="a",W8,IF(CardType="b",DataSheet!W19,IF(CardType="c",DataSheet!W30,IF(CardType="d",DataSheet!W41,IF(CardType="e",DataSheet!W52,"N/A")))))</f>
        <v>0.1425</v>
      </c>
      <c r="L8" s="8"/>
      <c r="M8" s="3" t="s">
        <v>3</v>
      </c>
      <c r="N8" s="90">
        <v>0.19</v>
      </c>
      <c r="O8" s="90">
        <v>0.17</v>
      </c>
      <c r="P8" s="90">
        <f t="shared" si="7"/>
        <v>0.10740000000000001</v>
      </c>
      <c r="Q8" s="90">
        <f t="shared" si="8"/>
        <v>0.10740000000000001</v>
      </c>
      <c r="R8" s="90">
        <f t="shared" si="0"/>
        <v>0.10740000000000001</v>
      </c>
      <c r="S8" s="90">
        <f t="shared" si="1"/>
        <v>0.10740000000000001</v>
      </c>
      <c r="T8" s="90">
        <f t="shared" si="2"/>
        <v>0.10740000000000001</v>
      </c>
      <c r="U8" s="90">
        <f t="shared" si="3"/>
        <v>0.1076</v>
      </c>
      <c r="V8" s="90">
        <f t="shared" si="4"/>
        <v>0.1077</v>
      </c>
      <c r="W8" s="90">
        <f t="shared" si="5"/>
        <v>0.1077</v>
      </c>
      <c r="X8" s="189">
        <f t="shared" si="9"/>
        <v>0.10753333333333336</v>
      </c>
      <c r="Y8" s="190">
        <f t="shared" si="10"/>
        <v>28.42106725536181</v>
      </c>
      <c r="Z8" s="189">
        <f t="shared" si="6"/>
        <v>0.0926687911813508</v>
      </c>
      <c r="AA8" s="189">
        <f>(+NLInput!D27+0.0075)</f>
        <v>0.0675</v>
      </c>
      <c r="AB8" s="189">
        <v>0.06</v>
      </c>
    </row>
    <row r="9" spans="1:39" ht="12.75" hidden="1">
      <c r="A9" s="3" t="s">
        <v>4</v>
      </c>
      <c r="B9" s="12">
        <f>IF(CardType="a",N9,IF(CardType="b",DataSheet!N20,IF(CardType="c",DataSheet!N31,IF(CardType="d",DataSheet!N42,IF(CardType="e",DataSheet!N53,"N/A")))))</f>
        <v>0.18</v>
      </c>
      <c r="C9" s="12">
        <f>IF(CardType="a",O9,IF(CardType="b",DataSheet!O20,IF(CardType="c",DataSheet!O31,IF(CardType="d",DataSheet!O42,IF(CardType="e",DataSheet!O53,"N/A")))))</f>
        <v>0.16</v>
      </c>
      <c r="D9" s="12">
        <f>IF(CardType="a",P9,IF(CardType="b",DataSheet!P20,IF(CardType="c",DataSheet!P31,IF(CardType="d",DataSheet!P42,IF(CardType="e",DataSheet!P53,"N/A")))))</f>
        <v>0.15</v>
      </c>
      <c r="E9" s="12">
        <f>IF(CardType="a",Q9,IF(CardType="b",DataSheet!Q20,IF(CardType="c",DataSheet!Q31,IF(CardType="d",DataSheet!Q42,IF(CardType="e",DataSheet!Q53,"N/A")))))</f>
        <v>0.1475</v>
      </c>
      <c r="F9" s="12">
        <f>IF(CardType="a",R9,IF(CardType="b",DataSheet!R20,IF(CardType="c",DataSheet!R31,IF(CardType="d",DataSheet!R42,IF(CardType="e",DataSheet!R53,"N/A")))))</f>
        <v>0.1425</v>
      </c>
      <c r="G9" s="12">
        <f>IF(CardType="a",S9,IF(CardType="b",DataSheet!S20,IF(CardType="c",DataSheet!S31,IF(CardType="d",DataSheet!S42,IF(CardType="e",DataSheet!S53,"N/A")))))</f>
        <v>0.1425</v>
      </c>
      <c r="H9" s="12">
        <f>IF(CardType="a",T9,IF(CardType="b",DataSheet!T20,IF(CardType="c",DataSheet!T31,IF(CardType="d",DataSheet!T42,IF(CardType="e",DataSheet!T53,"N/A")))))</f>
        <v>0.1425</v>
      </c>
      <c r="I9" s="12">
        <f>IF(CardType="a",U9,IF(CardType="b",DataSheet!U20,IF(CardType="c",DataSheet!U31,IF(CardType="d",DataSheet!U42,IF(CardType="e",DataSheet!U53,"N/A")))))</f>
        <v>0.14</v>
      </c>
      <c r="J9" s="12">
        <f>IF(CardType="a",V9,IF(CardType="b",DataSheet!V20,IF(CardType="c",DataSheet!V31,IF(CardType="d",DataSheet!V42,IF(CardType="e",DataSheet!V53,"N/A")))))</f>
        <v>0.1375</v>
      </c>
      <c r="K9" s="12">
        <f>IF(CardType="a",W9,IF(CardType="b",DataSheet!W20,IF(CardType="c",DataSheet!W31,IF(CardType="d",DataSheet!W42,IF(CardType="e",DataSheet!W53,"N/A")))))</f>
        <v>0.1375</v>
      </c>
      <c r="L9" s="8"/>
      <c r="M9" s="3" t="s">
        <v>4</v>
      </c>
      <c r="N9" s="90">
        <v>0.18</v>
      </c>
      <c r="O9" s="90">
        <v>0.16</v>
      </c>
      <c r="P9" s="90">
        <f t="shared" si="7"/>
        <v>0.09740000000000001</v>
      </c>
      <c r="Q9" s="90">
        <f t="shared" si="8"/>
        <v>0.09740000000000001</v>
      </c>
      <c r="R9" s="90">
        <f t="shared" si="0"/>
        <v>0.09740000000000001</v>
      </c>
      <c r="S9" s="90">
        <f t="shared" si="1"/>
        <v>0.09740000000000001</v>
      </c>
      <c r="T9" s="90">
        <f t="shared" si="2"/>
        <v>0.09740000000000001</v>
      </c>
      <c r="U9" s="90">
        <f t="shared" si="3"/>
        <v>0.09759999999999999</v>
      </c>
      <c r="V9" s="90">
        <f t="shared" si="4"/>
        <v>0.09770000000000001</v>
      </c>
      <c r="W9" s="90">
        <f t="shared" si="5"/>
        <v>0.09770000000000001</v>
      </c>
      <c r="X9" s="189">
        <f t="shared" si="9"/>
        <v>0.09753333333333335</v>
      </c>
      <c r="Y9" s="190">
        <f t="shared" si="10"/>
        <v>27.97252268729962</v>
      </c>
      <c r="Z9" s="189">
        <f t="shared" si="6"/>
        <v>0.0754241660386051</v>
      </c>
      <c r="AA9" s="189">
        <f>(+NLInput!D28+0.0075)</f>
        <v>0.0575</v>
      </c>
      <c r="AB9" s="189">
        <v>0.05</v>
      </c>
      <c r="AC9" t="s">
        <v>159</v>
      </c>
      <c r="AD9" s="189">
        <f aca="true" t="shared" si="13" ref="AD9:AM9">(+$E$31+0.0275)</f>
        <v>0.0677</v>
      </c>
      <c r="AE9" s="189">
        <f t="shared" si="13"/>
        <v>0.0677</v>
      </c>
      <c r="AF9" s="189">
        <f t="shared" si="13"/>
        <v>0.0677</v>
      </c>
      <c r="AG9" s="189">
        <f t="shared" si="13"/>
        <v>0.0677</v>
      </c>
      <c r="AH9" s="189">
        <f t="shared" si="13"/>
        <v>0.0677</v>
      </c>
      <c r="AI9" s="189">
        <f t="shared" si="13"/>
        <v>0.0677</v>
      </c>
      <c r="AJ9" s="189">
        <f t="shared" si="13"/>
        <v>0.0677</v>
      </c>
      <c r="AK9" s="189">
        <f t="shared" si="13"/>
        <v>0.0677</v>
      </c>
      <c r="AL9" s="189">
        <f t="shared" si="13"/>
        <v>0.0677</v>
      </c>
      <c r="AM9" s="189">
        <f t="shared" si="13"/>
        <v>0.0677</v>
      </c>
    </row>
    <row r="10" spans="1:39" ht="12.75" hidden="1">
      <c r="A10" s="3" t="s">
        <v>19</v>
      </c>
      <c r="B10" s="12">
        <f>IF(CardType="a",N10,IF(CardType="b",DataSheet!N21,IF(CardType="c",DataSheet!N32,IF(CardType="d",DataSheet!N43,IF(CardType="e",DataSheet!N54,"N/A")))))</f>
        <v>0.16</v>
      </c>
      <c r="C10" s="12">
        <f>IF(CardType="a",O10,IF(CardType="b",DataSheet!O21,IF(CardType="c",DataSheet!O32,IF(CardType="d",DataSheet!O43,IF(CardType="e",DataSheet!O54,"N/A")))))</f>
        <v>0.155</v>
      </c>
      <c r="D10" s="12">
        <f>IF(CardType="a",P10,IF(CardType="b",DataSheet!P21,IF(CardType="c",DataSheet!P32,IF(CardType="d",DataSheet!P43,IF(CardType="e",DataSheet!P54,"N/A")))))</f>
        <v>0.1475</v>
      </c>
      <c r="E10" s="12">
        <f>IF(CardType="a",Q10,IF(CardType="b",DataSheet!Q21,IF(CardType="c",DataSheet!Q32,IF(CardType="d",DataSheet!Q43,IF(CardType="e",DataSheet!Q54,"N/A")))))</f>
        <v>0.1425</v>
      </c>
      <c r="F10" s="12">
        <f>IF(CardType="a",R10,IF(CardType="b",DataSheet!R21,IF(CardType="c",DataSheet!R32,IF(CardType="d",DataSheet!R43,IF(CardType="e",DataSheet!R54,"N/A")))))</f>
        <v>0.14</v>
      </c>
      <c r="G10" s="12">
        <f>IF(CardType="a",S10,IF(CardType="b",DataSheet!S21,IF(CardType="c",DataSheet!S32,IF(CardType="d",DataSheet!S43,IF(CardType="e",DataSheet!S54,"N/A")))))</f>
        <v>0.14</v>
      </c>
      <c r="H10" s="12">
        <f>IF(CardType="a",T10,IF(CardType="b",DataSheet!T21,IF(CardType="c",DataSheet!T32,IF(CardType="d",DataSheet!T43,IF(CardType="e",DataSheet!T54,"N/A")))))</f>
        <v>0.14</v>
      </c>
      <c r="I10" s="12">
        <f>IF(CardType="a",U10,IF(CardType="b",DataSheet!U21,IF(CardType="c",DataSheet!U32,IF(CardType="d",DataSheet!U43,IF(CardType="e",DataSheet!U54,"N/A")))))</f>
        <v>0.1375</v>
      </c>
      <c r="J10" s="12">
        <f>IF(CardType="A",V10,IF(CardType="b",DataSheet!V21,IF(CardType="c",DataSheet!V32,IF(CardType="d",DataSheet!V43,IF(CardType="e",DataSheet!V54,"N/A")))))</f>
        <v>0.135</v>
      </c>
      <c r="K10" s="12">
        <f>IF(CardType="a",W10,IF(CardType="b",DataSheet!W21,IF(CardType="c",DataSheet!W32,IF(CardType="d",DataSheet!W43,IF(CardType="e",DataSheet!W54,"N/A")))))</f>
        <v>0.135</v>
      </c>
      <c r="L10" s="8"/>
      <c r="M10" s="3" t="s">
        <v>19</v>
      </c>
      <c r="N10" s="90">
        <v>0.16</v>
      </c>
      <c r="O10" s="90">
        <v>0.155</v>
      </c>
      <c r="P10" s="90">
        <f t="shared" si="7"/>
        <v>0.0889</v>
      </c>
      <c r="Q10" s="90">
        <f t="shared" si="8"/>
        <v>0.0889</v>
      </c>
      <c r="R10" s="90">
        <f t="shared" si="0"/>
        <v>0.0889</v>
      </c>
      <c r="S10" s="90">
        <f t="shared" si="1"/>
        <v>0.0889</v>
      </c>
      <c r="T10" s="90">
        <f t="shared" si="2"/>
        <v>0.0889</v>
      </c>
      <c r="U10" s="90">
        <f t="shared" si="3"/>
        <v>0.0891</v>
      </c>
      <c r="V10" s="90">
        <f t="shared" si="4"/>
        <v>0.0892</v>
      </c>
      <c r="W10" s="90">
        <f t="shared" si="5"/>
        <v>0.0892</v>
      </c>
      <c r="X10" s="189">
        <f t="shared" si="9"/>
        <v>0.08903333333333334</v>
      </c>
      <c r="Y10" s="190">
        <f t="shared" si="10"/>
        <v>27.594378616169195</v>
      </c>
      <c r="Z10" s="189">
        <f t="shared" si="6"/>
        <v>0.06088613967309175</v>
      </c>
      <c r="AA10" s="189">
        <f>(+NLInput!D29+0.0075)</f>
        <v>0.049</v>
      </c>
      <c r="AB10" s="189">
        <v>0.0415</v>
      </c>
      <c r="AC10" t="s">
        <v>157</v>
      </c>
      <c r="AD10" s="190">
        <f>PMT(AD9/12,AD3,-1050,0,1)</f>
        <v>90.23272689244389</v>
      </c>
      <c r="AE10" s="190">
        <f aca="true" t="shared" si="14" ref="AE10:AM10">PMT(AE9/12,AE3,-1050,0,1)</f>
        <v>61.16451317766795</v>
      </c>
      <c r="AF10" s="190">
        <f t="shared" si="14"/>
        <v>46.63868240945414</v>
      </c>
      <c r="AG10" s="190">
        <f t="shared" si="14"/>
        <v>37.929799543023975</v>
      </c>
      <c r="AH10" s="190">
        <f t="shared" si="14"/>
        <v>32.12938497985595</v>
      </c>
      <c r="AI10" s="190">
        <f t="shared" si="14"/>
        <v>29.900360747659654</v>
      </c>
      <c r="AJ10" s="190">
        <f t="shared" si="14"/>
        <v>27.99094639571617</v>
      </c>
      <c r="AK10" s="190">
        <f t="shared" si="14"/>
        <v>24.89123669841865</v>
      </c>
      <c r="AL10" s="190">
        <f t="shared" si="14"/>
        <v>20.561506083986398</v>
      </c>
      <c r="AM10" s="190">
        <f t="shared" si="14"/>
        <v>18.991529532394164</v>
      </c>
    </row>
    <row r="11" spans="1:39" ht="12.75" hidden="1">
      <c r="A11" s="3" t="s">
        <v>221</v>
      </c>
      <c r="B11" s="12">
        <f>IF(CardType="a",N11,IF(CardType="b",DataSheet!N22,IF(CardType="c",DataSheet!N33,IF(CardType="d",DataSheet!N44,IF(CardType="e",DataSheet!N55,"N/A")))))</f>
        <v>0.1525</v>
      </c>
      <c r="C11" s="12">
        <f>IF(CardType="a",O11,IF(CardType="b",DataSheet!O22,IF(CardType="c",DataSheet!O33,IF(CardType="d",DataSheet!O44,IF(CardType="e",DataSheet!O55,"N/A")))))</f>
        <v>0.1475</v>
      </c>
      <c r="D11" s="12">
        <f>IF(CardType="a",P11,IF(CardType="b",DataSheet!P22,IF(CardType="c",DataSheet!P33,IF(CardType="d",DataSheet!P44,IF(CardType="e",DataSheet!P55,"N/A")))))</f>
        <v>0.1425</v>
      </c>
      <c r="E11" s="12">
        <f>IF(CardType="a",Q11,IF(CardType="b",DataSheet!Q22,IF(CardType="c",DataSheet!Q33,IF(CardType="d",DataSheet!Q44,IF(CardType="e",DataSheet!Q55,"N/A")))))</f>
        <v>0.14</v>
      </c>
      <c r="F11" s="12">
        <f>IF(CardType="a",R11,IF(CardType="b",DataSheet!R22,IF(CardType="c",DataSheet!R33,IF(CardType="d",DataSheet!R44,IF(CardType="e",DataSheet!R55,"N/A")))))</f>
        <v>0.135</v>
      </c>
      <c r="G11" s="12">
        <f>IF(CardType="a",S11,IF(CardType="b",DataSheet!S22,IF(CardType="c",DataSheet!S33,IF(CardType="d",DataSheet!S44,IF(CardType="e",DataSheet!S55,"N/A")))))</f>
        <v>0.135</v>
      </c>
      <c r="H11" s="12">
        <f>IF(CardType="a",T11,IF(CardType="b",DataSheet!T22,IF(CardType="c",DataSheet!T33,IF(CardType="d",DataSheet!T44,IF(CardType="e",DataSheet!T55,"N/A")))))</f>
        <v>0.135</v>
      </c>
      <c r="I11" s="12">
        <f>IF(CardType="a",U11,IF(CardType="b",DataSheet!U22,IF(CardType="c",DataSheet!U33,IF(CardType="d",DataSheet!U44,IF(CardType="e",DataSheet!U55,"N/A")))))</f>
        <v>0.1325</v>
      </c>
      <c r="J11" s="12">
        <f>IF(CardType="a",V11,IF(CardType="b",DataSheet!V22,IF(CardType="c",DataSheet!V33,IF(CardType="d",DataSheet!V44,IF(CardType="e",DataSheet!V55,"N/A")))))</f>
        <v>0.13</v>
      </c>
      <c r="K11" s="12">
        <f>IF(CardType="a",W11,IF(CardType="b",DataSheet!W22,IF(CardType="c",DataSheet!W33,IF(CardType="d",DataSheet!W44,IF(CardType="e",DataSheet!W55,"N/A")))))</f>
        <v>0.13</v>
      </c>
      <c r="L11" s="8"/>
      <c r="M11" s="3" t="s">
        <v>221</v>
      </c>
      <c r="N11" s="90">
        <v>0.1525</v>
      </c>
      <c r="O11" s="90">
        <v>0.1475</v>
      </c>
      <c r="P11" s="90">
        <f t="shared" si="7"/>
        <v>0.0854</v>
      </c>
      <c r="Q11" s="90">
        <f t="shared" si="8"/>
        <v>0.0854</v>
      </c>
      <c r="R11" s="90">
        <f t="shared" si="0"/>
        <v>0.0854</v>
      </c>
      <c r="S11" s="90">
        <f t="shared" si="1"/>
        <v>0.0854</v>
      </c>
      <c r="T11" s="90">
        <f t="shared" si="2"/>
        <v>0.0854</v>
      </c>
      <c r="U11" s="90">
        <f t="shared" si="3"/>
        <v>0.0856</v>
      </c>
      <c r="V11" s="90">
        <f t="shared" si="4"/>
        <v>0.0857</v>
      </c>
      <c r="W11" s="90">
        <f t="shared" si="5"/>
        <v>0.0857</v>
      </c>
      <c r="X11" s="189">
        <f t="shared" si="9"/>
        <v>0.08553333333333334</v>
      </c>
      <c r="Y11" s="190">
        <f t="shared" si="10"/>
        <v>27.43950932109646</v>
      </c>
      <c r="Z11" s="189">
        <f t="shared" si="6"/>
        <v>0.054932075952760895</v>
      </c>
      <c r="AA11" s="189">
        <f>(+NLInput!D30+0.0075)</f>
        <v>0.0455</v>
      </c>
      <c r="AB11" s="189">
        <v>0.038</v>
      </c>
      <c r="AC11" t="s">
        <v>160</v>
      </c>
      <c r="AD11" s="189">
        <f>RATE(AD3,AD10,-1000,0,1)*12</f>
        <v>0.17765891201556</v>
      </c>
      <c r="AE11" s="189">
        <f aca="true" t="shared" si="15" ref="AE11:AM11">RATE(AE3,AE10,-1000,0,1)*12</f>
        <v>0.1391120583105645</v>
      </c>
      <c r="AF11" s="189">
        <f t="shared" si="15"/>
        <v>0.12073785515883872</v>
      </c>
      <c r="AG11" s="189">
        <f t="shared" si="15"/>
        <v>0.10998684608860346</v>
      </c>
      <c r="AH11" s="189">
        <f t="shared" si="15"/>
        <v>0.10293114612802896</v>
      </c>
      <c r="AI11" s="189">
        <f t="shared" si="15"/>
        <v>0.10024108716399896</v>
      </c>
      <c r="AJ11" s="189">
        <f t="shared" si="15"/>
        <v>0.09794582271736986</v>
      </c>
      <c r="AK11" s="189">
        <f t="shared" si="15"/>
        <v>0.0942368617457472</v>
      </c>
      <c r="AL11" s="189">
        <f t="shared" si="15"/>
        <v>0.08908872139593821</v>
      </c>
      <c r="AM11" s="189">
        <f t="shared" si="15"/>
        <v>0.08723009415315822</v>
      </c>
    </row>
    <row r="12" spans="1:28" ht="12.75" hidden="1">
      <c r="A12" s="3" t="s">
        <v>148</v>
      </c>
      <c r="B12" s="12">
        <f>IF(CardType="a",N12,IF(CardType="b",DataSheet!N23,IF(CardType="c",DataSheet!N34,IF(CardType="d",DataSheet!N45,IF(CardType="e",DataSheet!N56,"N/A")))))</f>
        <v>0.13025560474019432</v>
      </c>
      <c r="C12" s="12">
        <f>IF(CardType="a",O12,IF(CardType="b",DataSheet!O23,IF(CardType="c",DataSheet!O34,IF(CardType="d",DataSheet!O45,IF(CardType="e",DataSheet!O56,"N/A")))))</f>
        <v>0.11090901589315932</v>
      </c>
      <c r="D12" s="12">
        <f>IF(CardType="a",P12,IF(CardType="b",DataSheet!P23,IF(CardType="c",DataSheet!P34,IF(CardType="d",DataSheet!P45,IF(CardType="e",DataSheet!P56,"N/A")))))</f>
        <v>0.10167298328257035</v>
      </c>
      <c r="E12" s="12">
        <f>IF(CardType="a",Q12,IF(CardType="b",DataSheet!Q23,IF(CardType="c",DataSheet!Q34,IF(CardType="d",DataSheet!Q45,IF(CardType="e",DataSheet!Q56,"N/A")))))</f>
        <v>0.09626481151386235</v>
      </c>
      <c r="F12" s="12">
        <f>IF(CardType="a",R12,IF(CardType="b",DataSheet!R23,IF(CardType="c",DataSheet!R34,IF(CardType="d",DataSheet!R45,IF(CardType="e",DataSheet!R56,"N/A")))))</f>
        <v>0.09271402721535808</v>
      </c>
      <c r="G12" s="12">
        <f>IF(CardType="a",S12,IF(CardType="b",DataSheet!S23,IF(CardType="c",DataSheet!S34,IF(CardType="d",DataSheet!S45,IF(CardType="e",DataSheet!S56,"N/A")))))</f>
        <v>0.09166324770837352</v>
      </c>
      <c r="H12" s="12">
        <f>IF(CardType="a",T12,IF(CardType="b",DataSheet!T23,IF(CardType="c",DataSheet!T34,IF(CardType="d",DataSheet!T45,IF(CardType="e",DataSheet!T56,"N/A")))))</f>
        <v>0.09050778919893786</v>
      </c>
      <c r="I12" s="12">
        <f>IF(CardType="a",U12,IF(CardType="b",DataSheet!U23,IF(CardType="c",DataSheet!U34,IF(CardType="d",DataSheet!U45,IF(CardType="e",DataSheet!U56,"N/A")))))</f>
        <v>0.08864049864606212</v>
      </c>
      <c r="J12" s="12">
        <f>IF(CardType="a",V12,IF(CardType="b",DataSheet!V23,IF(CardType="c",DataSheet!V34,IF(CardType="d",DataSheet!V45,IF(CardType="e",DataSheet!V56,"N/A")))))</f>
        <v>0.08604848296900797</v>
      </c>
      <c r="K12" s="12">
        <f>IF(CardType="a",W12,IF(CardType="b",DataSheet!W23,IF(CardType="c",DataSheet!W34,IF(CardType="d",DataSheet!W45,IF(CardType="e",DataSheet!W56,"N/A")))))</f>
        <v>0.08511272446091332</v>
      </c>
      <c r="L12" s="8"/>
      <c r="M12" s="3" t="s">
        <v>148</v>
      </c>
      <c r="N12" s="90">
        <f>+AD7</f>
        <v>0.13025560474019432</v>
      </c>
      <c r="O12" s="90">
        <f aca="true" t="shared" si="16" ref="O12:W12">+AE7</f>
        <v>0.11090901589315932</v>
      </c>
      <c r="P12" s="90">
        <f t="shared" si="16"/>
        <v>0.10167298328257035</v>
      </c>
      <c r="Q12" s="90">
        <f t="shared" si="16"/>
        <v>0.09626481151386235</v>
      </c>
      <c r="R12" s="90">
        <f t="shared" si="16"/>
        <v>0.09271402721535808</v>
      </c>
      <c r="S12" s="90">
        <f t="shared" si="16"/>
        <v>0.09166324770837352</v>
      </c>
      <c r="T12" s="90">
        <f t="shared" si="16"/>
        <v>0.09050778919893786</v>
      </c>
      <c r="U12" s="90">
        <f t="shared" si="16"/>
        <v>0.08864049864606212</v>
      </c>
      <c r="V12" s="90">
        <f t="shared" si="16"/>
        <v>0.08604848296900797</v>
      </c>
      <c r="W12" s="90">
        <f t="shared" si="16"/>
        <v>0.08511272446091332</v>
      </c>
      <c r="X12" s="189">
        <f t="shared" si="9"/>
        <v>0.08911446169977548</v>
      </c>
      <c r="Y12" s="190">
        <f t="shared" si="10"/>
        <v>27.59797421524202</v>
      </c>
      <c r="Z12" s="189">
        <f t="shared" si="6"/>
        <v>0.06102437511855124</v>
      </c>
      <c r="AA12" s="189">
        <v>0.035</v>
      </c>
      <c r="AB12" s="189">
        <v>0.035</v>
      </c>
    </row>
    <row r="13" spans="1:28" ht="13.5" hidden="1" thickBot="1">
      <c r="A13" s="3"/>
      <c r="B13" s="13"/>
      <c r="C13" s="13"/>
      <c r="D13" s="13"/>
      <c r="E13" s="13"/>
      <c r="F13" s="13"/>
      <c r="G13" s="13"/>
      <c r="H13" s="13"/>
      <c r="I13" s="13"/>
      <c r="J13" s="13"/>
      <c r="K13" s="13"/>
      <c r="L13" s="8"/>
      <c r="N13" s="201" t="s">
        <v>68</v>
      </c>
      <c r="O13" s="201" t="s">
        <v>68</v>
      </c>
      <c r="P13" s="201" t="s">
        <v>68</v>
      </c>
      <c r="Q13" s="201" t="s">
        <v>68</v>
      </c>
      <c r="R13" s="201" t="s">
        <v>68</v>
      </c>
      <c r="S13" s="201" t="s">
        <v>68</v>
      </c>
      <c r="T13" s="201" t="s">
        <v>68</v>
      </c>
      <c r="U13" s="201" t="s">
        <v>68</v>
      </c>
      <c r="V13" s="201" t="s">
        <v>68</v>
      </c>
      <c r="W13" s="201" t="s">
        <v>68</v>
      </c>
      <c r="X13" s="189" t="s">
        <v>68</v>
      </c>
      <c r="Y13" s="190" t="s">
        <v>68</v>
      </c>
      <c r="Z13" s="189" t="s">
        <v>68</v>
      </c>
      <c r="AB13" s="189" t="s">
        <v>68</v>
      </c>
    </row>
    <row r="14" spans="1:28" ht="13.5" hidden="1" thickBot="1">
      <c r="A14" s="14" t="s">
        <v>6</v>
      </c>
      <c r="B14" s="15"/>
      <c r="C14" s="15"/>
      <c r="D14" s="16"/>
      <c r="E14" s="16"/>
      <c r="L14" s="8"/>
      <c r="M14" s="9" t="s">
        <v>136</v>
      </c>
      <c r="N14" s="7">
        <v>12</v>
      </c>
      <c r="O14" s="7">
        <v>18</v>
      </c>
      <c r="P14" s="7">
        <v>24</v>
      </c>
      <c r="Q14" s="7">
        <v>30</v>
      </c>
      <c r="R14" s="7">
        <v>36</v>
      </c>
      <c r="S14" s="7">
        <v>39</v>
      </c>
      <c r="T14" s="7">
        <v>42</v>
      </c>
      <c r="U14" s="7">
        <v>48</v>
      </c>
      <c r="V14" s="7">
        <v>60</v>
      </c>
      <c r="W14" s="7">
        <v>66</v>
      </c>
      <c r="X14" s="189" t="s">
        <v>68</v>
      </c>
      <c r="Y14" s="190" t="s">
        <v>68</v>
      </c>
      <c r="Z14" s="189" t="s">
        <v>137</v>
      </c>
      <c r="AB14" s="189"/>
    </row>
    <row r="15" spans="1:28" ht="13.5" hidden="1" thickBot="1">
      <c r="A15" s="17">
        <f>+'Main Page'!H18</f>
        <v>10000</v>
      </c>
      <c r="B15" s="102"/>
      <c r="C15" s="102"/>
      <c r="D15" s="102"/>
      <c r="E15" s="102"/>
      <c r="L15" s="11"/>
      <c r="M15" s="10" t="s">
        <v>1</v>
      </c>
      <c r="X15" s="189" t="s">
        <v>68</v>
      </c>
      <c r="Y15" s="190" t="s">
        <v>68</v>
      </c>
      <c r="Z15" s="189" t="s">
        <v>68</v>
      </c>
      <c r="AB15" s="189" t="s">
        <v>68</v>
      </c>
    </row>
    <row r="16" spans="2:28" ht="13.5" hidden="1" thickBot="1">
      <c r="B16" s="7" t="s">
        <v>7</v>
      </c>
      <c r="C16" s="7" t="s">
        <v>41</v>
      </c>
      <c r="D16" s="18"/>
      <c r="E16" s="18" t="s">
        <v>7</v>
      </c>
      <c r="F16" s="7" t="s">
        <v>41</v>
      </c>
      <c r="G16" s="18"/>
      <c r="H16" s="18" t="s">
        <v>7</v>
      </c>
      <c r="I16" s="7" t="s">
        <v>41</v>
      </c>
      <c r="L16" s="8"/>
      <c r="M16" s="3" t="s">
        <v>238</v>
      </c>
      <c r="N16" s="90">
        <v>0.4</v>
      </c>
      <c r="O16" s="90">
        <v>0.4</v>
      </c>
      <c r="P16" s="90">
        <v>0.39</v>
      </c>
      <c r="Q16" s="90">
        <v>0.33</v>
      </c>
      <c r="R16" s="90">
        <v>0.37</v>
      </c>
      <c r="S16" s="90">
        <v>0.35</v>
      </c>
      <c r="T16" s="90">
        <v>0.33</v>
      </c>
      <c r="U16" s="90">
        <v>0.3</v>
      </c>
      <c r="V16" s="90">
        <v>0.25</v>
      </c>
      <c r="W16" s="90">
        <v>0.25</v>
      </c>
      <c r="X16" s="189">
        <f t="shared" si="9"/>
        <v>0.30833333333333335</v>
      </c>
      <c r="Y16" s="190">
        <f t="shared" si="10"/>
        <v>38.21881796203007</v>
      </c>
      <c r="Z16" s="189">
        <f aca="true" t="shared" si="17" ref="Z16:Z23">((PV($E$27/12,42,Y16,0,1)*-1)-1000)/1000</f>
        <v>0.46935050847089904</v>
      </c>
      <c r="AB16" s="189">
        <v>0.115</v>
      </c>
    </row>
    <row r="17" spans="1:28" ht="13.5" hidden="1" thickBot="1">
      <c r="A17">
        <v>12</v>
      </c>
      <c r="B17" s="19">
        <f>IF($A$15&gt;99999,B$12,IF($A$15&gt;49999,B$11,IF($A$15&gt;19999,B$10,IF($A$15&gt;14999,B$9,IF($A$15&gt;9999,B$8,IF($A$15&gt;4999,B$7,IF($A$15&gt;3499,B$6,IF($A$15&gt;999,B$5,"N/A"))))))))</f>
        <v>0.19</v>
      </c>
      <c r="C17" s="20">
        <f aca="true" t="shared" si="18" ref="C17:C22">B17-0.002</f>
        <v>0.188</v>
      </c>
      <c r="D17" s="8">
        <v>39</v>
      </c>
      <c r="E17" s="103">
        <f>IF($A$15&gt;99999,$G$12,IF($A$15&gt;49999,$G$11,IF($A$15&gt;19999,$G$10,IF($A$15&gt;14999,$G$9,IF($A$15&gt;9999,$G$8,IF($A$15&gt;4999,$G$7,IF($A$15&gt;3499,$G$6,IF($A$15&gt;999,$G$5,"N/A"))))))))</f>
        <v>0.1475</v>
      </c>
      <c r="F17" s="21">
        <f>E17-0.002</f>
        <v>0.1455</v>
      </c>
      <c r="G17" s="8">
        <v>18</v>
      </c>
      <c r="H17" s="103">
        <f>IF($A$15&gt;99999,$C$12,IF($A$15&gt;49999,$C$11,IF($A$15&gt;19999,$C$10,IF($A$15&gt;14999,$C$9,IF($A$15&gt;9999,$C$8,IF($A$15&gt;4999,$C$7,IF($A$15&gt;3499,$C$6,IF($A$15&gt;999,$C$5,"N/A"))))))))</f>
        <v>0.17</v>
      </c>
      <c r="I17" s="21">
        <f>H17-0.002</f>
        <v>0.168</v>
      </c>
      <c r="L17" s="8"/>
      <c r="M17" s="3" t="s">
        <v>239</v>
      </c>
      <c r="N17" s="90">
        <v>0.28</v>
      </c>
      <c r="O17" s="90">
        <v>0.25</v>
      </c>
      <c r="P17" s="90">
        <v>0.15</v>
      </c>
      <c r="Q17" s="90">
        <v>0.15</v>
      </c>
      <c r="R17" s="90">
        <v>0.1375</v>
      </c>
      <c r="S17" s="90">
        <v>0.1375</v>
      </c>
      <c r="T17" s="90">
        <v>0.1375</v>
      </c>
      <c r="U17" s="90">
        <v>0.1375</v>
      </c>
      <c r="V17" s="90">
        <v>0.1375</v>
      </c>
      <c r="W17" s="90">
        <v>0.1375</v>
      </c>
      <c r="X17" s="189">
        <f t="shared" si="9"/>
        <v>0.13749999999999998</v>
      </c>
      <c r="Y17" s="190">
        <f t="shared" si="10"/>
        <v>29.788691324385237</v>
      </c>
      <c r="Z17" s="189">
        <f t="shared" si="17"/>
        <v>0.1452481023262701</v>
      </c>
      <c r="AB17" s="189">
        <v>0.08</v>
      </c>
    </row>
    <row r="18" spans="1:28" ht="13.5" hidden="1" thickBot="1">
      <c r="A18" s="8">
        <v>24</v>
      </c>
      <c r="B18" s="19">
        <f>IF($A$15&gt;99999,D$12,IF($A$15&gt;49999,D$11,IF($A$15&gt;19999,D$10,IF($A$15&gt;14999,D$9,IF($A$15&gt;9999,D$8,IF($A$15&gt;4999,D$7,IF($A$15&gt;3499,D$6,IF($A$15&gt;999,D$5,"N/A"))))))))</f>
        <v>0.155</v>
      </c>
      <c r="C18" s="20">
        <f t="shared" si="18"/>
        <v>0.153</v>
      </c>
      <c r="D18" s="8">
        <v>42</v>
      </c>
      <c r="E18" s="103">
        <f>IF($A$15&gt;99999,$H$12,IF($A$15&gt;49999,$H$11,IF($A$15&gt;19999,$H$10,IF($A$15&gt;14999,$H$9,IF($A$15&gt;9999,$H$8,IF($A$15&gt;4999,$H$7,IF($A$15&gt;3499,$H$6,IF($A$15&gt;999,$H$5,"N/A"))))))))</f>
        <v>0.1475</v>
      </c>
      <c r="F18" s="21">
        <f>E18-0.002</f>
        <v>0.1455</v>
      </c>
      <c r="G18" s="8">
        <v>30</v>
      </c>
      <c r="H18" s="103">
        <f>IF($A$15&gt;99999,$E$12,IF($A$15&gt;49999,$E$11,IF($A$15&gt;19999,$E$10,IF($A$15&gt;14999,$E$9,IF($A$15&gt;9999,$E$8,IF($A$15&gt;4999,$E$7,IF($A$15&gt;3499,$E$6,IF($A$15&gt;999,$E$5,"N/A"))))))))</f>
        <v>0.15</v>
      </c>
      <c r="I18" s="71">
        <f>H18-0.002</f>
        <v>0.148</v>
      </c>
      <c r="L18" s="8"/>
      <c r="M18" s="3" t="s">
        <v>2</v>
      </c>
      <c r="N18" s="90">
        <v>0.22</v>
      </c>
      <c r="O18" s="90">
        <v>0.20700000000000002</v>
      </c>
      <c r="P18" s="90">
        <v>0.1375</v>
      </c>
      <c r="Q18" s="90">
        <v>0.1375</v>
      </c>
      <c r="R18" s="90">
        <v>0.1275</v>
      </c>
      <c r="S18" s="90">
        <v>0.1275</v>
      </c>
      <c r="T18" s="90">
        <v>0.1275</v>
      </c>
      <c r="U18" s="90">
        <v>0.1275</v>
      </c>
      <c r="V18" s="90">
        <v>0.1275</v>
      </c>
      <c r="W18" s="90">
        <v>0.1275</v>
      </c>
      <c r="X18" s="189">
        <f t="shared" si="9"/>
        <v>0.12749999999999997</v>
      </c>
      <c r="Y18" s="190">
        <f t="shared" si="10"/>
        <v>29.328422766006426</v>
      </c>
      <c r="Z18" s="189">
        <f t="shared" si="17"/>
        <v>0.12755273977060527</v>
      </c>
      <c r="AB18" s="189">
        <v>0.065</v>
      </c>
    </row>
    <row r="19" spans="1:28" ht="13.5" hidden="1" thickBot="1">
      <c r="A19" s="8">
        <v>36</v>
      </c>
      <c r="B19" s="19">
        <f>IF($A$15&gt;99999,F$12,IF($A$15&gt;49999,F$11,IF($A$15&gt;19999,F$10,IF($A$15&gt;14999,F$9,IF($A$15&gt;9999,F$8,IF($A$15&gt;4999,F$7,IF($A$15&gt;3499,F$6,IF($A$15&gt;999,F$5,"N/A"))))))))</f>
        <v>0.1475</v>
      </c>
      <c r="C19" s="20">
        <f t="shared" si="18"/>
        <v>0.1455</v>
      </c>
      <c r="D19" s="22"/>
      <c r="E19" s="22"/>
      <c r="F19" s="104"/>
      <c r="G19" s="104"/>
      <c r="H19" s="104"/>
      <c r="I19" s="104"/>
      <c r="L19" s="8"/>
      <c r="M19" s="3" t="s">
        <v>3</v>
      </c>
      <c r="N19" s="90">
        <v>0.19</v>
      </c>
      <c r="O19" s="90">
        <v>0.17</v>
      </c>
      <c r="P19" s="90">
        <v>0.1325</v>
      </c>
      <c r="Q19" s="90">
        <v>0.1325</v>
      </c>
      <c r="R19" s="90">
        <v>0.12</v>
      </c>
      <c r="S19" s="90">
        <v>0.12</v>
      </c>
      <c r="T19" s="90">
        <v>0.12</v>
      </c>
      <c r="U19" s="90">
        <v>0.12</v>
      </c>
      <c r="V19" s="90">
        <v>0.12</v>
      </c>
      <c r="W19" s="90">
        <v>0.12</v>
      </c>
      <c r="X19" s="189">
        <f t="shared" si="9"/>
        <v>0.12</v>
      </c>
      <c r="Y19" s="190">
        <f t="shared" si="10"/>
        <v>28.98576835207793</v>
      </c>
      <c r="Z19" s="189">
        <f t="shared" si="17"/>
        <v>0.11437913932498622</v>
      </c>
      <c r="AB19" s="189">
        <v>0.06</v>
      </c>
    </row>
    <row r="20" spans="1:28" ht="13.5" hidden="1" thickBot="1">
      <c r="A20" s="8">
        <v>48</v>
      </c>
      <c r="B20" s="19">
        <f>IF($A$15&gt;99999,I$12,IF($A$15&gt;49999,I$11,IF($A$15&gt;19999,I$10,IF($A$15&gt;14999,I$9,IF($A$15&gt;9999,I$8,IF($A$15&gt;4999,I$7,IF($A$15&gt;3499,I$6,IF($A$15&gt;999,I$5,"N/A"))))))))</f>
        <v>0.145</v>
      </c>
      <c r="C20" s="20">
        <f t="shared" si="18"/>
        <v>0.143</v>
      </c>
      <c r="D20" s="22"/>
      <c r="E20" s="22"/>
      <c r="F20" s="104"/>
      <c r="G20" s="104"/>
      <c r="H20" s="104"/>
      <c r="I20" s="104"/>
      <c r="L20" s="8"/>
      <c r="M20" s="3" t="s">
        <v>4</v>
      </c>
      <c r="N20" s="90">
        <v>0.18</v>
      </c>
      <c r="O20" s="90">
        <v>0.16</v>
      </c>
      <c r="P20" s="90">
        <v>0.1225</v>
      </c>
      <c r="Q20" s="90">
        <v>0.1225</v>
      </c>
      <c r="R20" s="90">
        <v>0.115</v>
      </c>
      <c r="S20" s="90">
        <v>0.115</v>
      </c>
      <c r="T20" s="90">
        <v>0.115</v>
      </c>
      <c r="U20" s="90">
        <v>0.115</v>
      </c>
      <c r="V20" s="90">
        <v>0.115</v>
      </c>
      <c r="W20" s="90">
        <v>0.115</v>
      </c>
      <c r="X20" s="189">
        <f t="shared" si="9"/>
        <v>0.115</v>
      </c>
      <c r="Y20" s="190">
        <f t="shared" si="10"/>
        <v>28.758551809226333</v>
      </c>
      <c r="Z20" s="189">
        <f t="shared" si="17"/>
        <v>0.10564363256222668</v>
      </c>
      <c r="AB20" s="189">
        <v>0.05</v>
      </c>
    </row>
    <row r="21" spans="1:28" ht="13.5" hidden="1" thickBot="1">
      <c r="A21" s="8">
        <v>60</v>
      </c>
      <c r="B21" s="19">
        <f>IF($A$15&gt;99999,J$12,IF($A$15&gt;49999,J$11,IF($A$15&gt;19999,J$10,IF($A$15&gt;14999,J$9,IF($A$15&gt;9999,J$8,IF($A$15&gt;4999,J$7,IF($A$15&gt;3499,J$6,IF($A$15&gt;999,J$5,"N/A"))))))))</f>
        <v>0.1425</v>
      </c>
      <c r="C21" s="20">
        <f t="shared" si="18"/>
        <v>0.14049999999999999</v>
      </c>
      <c r="D21" s="22"/>
      <c r="E21" s="22"/>
      <c r="F21" s="105"/>
      <c r="G21" s="104"/>
      <c r="H21" s="104"/>
      <c r="I21" s="104"/>
      <c r="L21" s="8"/>
      <c r="M21" s="3" t="s">
        <v>19</v>
      </c>
      <c r="N21" s="90">
        <v>0.16</v>
      </c>
      <c r="O21" s="90">
        <v>0.155</v>
      </c>
      <c r="P21" s="90">
        <v>0.115</v>
      </c>
      <c r="Q21" s="90">
        <v>0.115</v>
      </c>
      <c r="R21" s="90">
        <v>0.105</v>
      </c>
      <c r="S21" s="90">
        <v>0.105</v>
      </c>
      <c r="T21" s="90">
        <v>0.105</v>
      </c>
      <c r="U21" s="90">
        <v>0.105</v>
      </c>
      <c r="V21" s="90">
        <v>0.105</v>
      </c>
      <c r="W21" s="90">
        <v>0.105</v>
      </c>
      <c r="X21" s="189">
        <f t="shared" si="9"/>
        <v>0.105</v>
      </c>
      <c r="Y21" s="190">
        <f t="shared" si="10"/>
        <v>28.307062161665993</v>
      </c>
      <c r="Z21" s="189">
        <f t="shared" si="17"/>
        <v>0.08828578167653972</v>
      </c>
      <c r="AB21" s="189">
        <v>0.0415</v>
      </c>
    </row>
    <row r="22" spans="1:28" ht="13.5" hidden="1" thickBot="1">
      <c r="A22" s="8">
        <v>66</v>
      </c>
      <c r="B22" s="19">
        <f>IF($A$15&gt;99999,K$12,IF($A$15&gt;49999,K$11,IF($A$15&gt;19999,K$10,IF($A$15&gt;14999,K$9,IF($A$15&gt;9999,K$8,IF($A$15&gt;4999,K$7,IF($A$15&gt;3499,K$6,IF($A$15&gt;999,K$5,"N/A"))))))))</f>
        <v>0.1425</v>
      </c>
      <c r="C22" s="21">
        <f t="shared" si="18"/>
        <v>0.14049999999999999</v>
      </c>
      <c r="D22" s="22"/>
      <c r="E22" s="22"/>
      <c r="F22" s="105" t="s">
        <v>102</v>
      </c>
      <c r="G22" s="104"/>
      <c r="H22" s="104"/>
      <c r="I22" s="104"/>
      <c r="L22" s="8"/>
      <c r="M22" s="3" t="s">
        <v>221</v>
      </c>
      <c r="N22" s="90">
        <v>0.1525</v>
      </c>
      <c r="O22" s="90">
        <v>0.1475</v>
      </c>
      <c r="P22" s="90">
        <v>0.1125</v>
      </c>
      <c r="Q22" s="90">
        <v>0.1125</v>
      </c>
      <c r="R22" s="90">
        <v>0.1</v>
      </c>
      <c r="S22" s="90">
        <v>0.1</v>
      </c>
      <c r="T22" s="90">
        <v>0.1</v>
      </c>
      <c r="U22" s="90">
        <v>0.1</v>
      </c>
      <c r="V22" s="90">
        <v>0.1</v>
      </c>
      <c r="W22" s="90">
        <v>0.1</v>
      </c>
      <c r="X22" s="189">
        <f t="shared" si="9"/>
        <v>0.09999999999999999</v>
      </c>
      <c r="Y22" s="190">
        <f t="shared" si="10"/>
        <v>28.082796043080695</v>
      </c>
      <c r="Z22" s="189">
        <f t="shared" si="17"/>
        <v>0.07966370614025572</v>
      </c>
      <c r="AB22" s="189">
        <v>0.038</v>
      </c>
    </row>
    <row r="23" spans="4:28" ht="13.5" hidden="1" thickBot="1">
      <c r="D23" s="18"/>
      <c r="E23" s="18"/>
      <c r="F23" s="3" t="s">
        <v>140</v>
      </c>
      <c r="H23" s="164">
        <f>1000*(1+NLInput!P24)</f>
        <v>1000</v>
      </c>
      <c r="L23" s="8"/>
      <c r="M23" s="3" t="s">
        <v>148</v>
      </c>
      <c r="N23" s="90">
        <f>+AD7</f>
        <v>0.13025560474019432</v>
      </c>
      <c r="O23" s="90">
        <f aca="true" t="shared" si="19" ref="O23:W23">+AE7</f>
        <v>0.11090901589315932</v>
      </c>
      <c r="P23" s="90">
        <f t="shared" si="19"/>
        <v>0.10167298328257035</v>
      </c>
      <c r="Q23" s="90">
        <f t="shared" si="19"/>
        <v>0.09626481151386235</v>
      </c>
      <c r="R23" s="90">
        <f t="shared" si="19"/>
        <v>0.09271402721535808</v>
      </c>
      <c r="S23" s="90">
        <f t="shared" si="19"/>
        <v>0.09166324770837352</v>
      </c>
      <c r="T23" s="90">
        <f t="shared" si="19"/>
        <v>0.09050778919893786</v>
      </c>
      <c r="U23" s="90">
        <f t="shared" si="19"/>
        <v>0.08864049864606212</v>
      </c>
      <c r="V23" s="90">
        <f t="shared" si="19"/>
        <v>0.08604848296900797</v>
      </c>
      <c r="W23" s="90">
        <f t="shared" si="19"/>
        <v>0.08511272446091332</v>
      </c>
      <c r="X23" s="189">
        <f t="shared" si="9"/>
        <v>0.08911446169977548</v>
      </c>
      <c r="Y23" s="190">
        <f t="shared" si="10"/>
        <v>27.59797421524202</v>
      </c>
      <c r="Z23" s="189">
        <f t="shared" si="17"/>
        <v>0.06102437511855124</v>
      </c>
      <c r="AB23" s="189">
        <v>0.035</v>
      </c>
    </row>
    <row r="24" spans="6:26" ht="13.5" hidden="1" thickBot="1">
      <c r="F24" s="3" t="s">
        <v>18</v>
      </c>
      <c r="H24" s="164">
        <f>1000*(1+NLInput!P24)</f>
        <v>1000</v>
      </c>
      <c r="L24" s="8"/>
      <c r="X24" s="189" t="s">
        <v>68</v>
      </c>
      <c r="Y24" s="190" t="s">
        <v>68</v>
      </c>
      <c r="Z24" s="189" t="s">
        <v>68</v>
      </c>
    </row>
    <row r="25" spans="1:26" ht="13.5" hidden="1" thickBot="1">
      <c r="A25" s="23"/>
      <c r="B25" s="24"/>
      <c r="C25" s="24"/>
      <c r="D25" s="24"/>
      <c r="E25" s="24"/>
      <c r="F25" s="3" t="s">
        <v>2</v>
      </c>
      <c r="H25" s="164">
        <f>1000*(1+NLInput!P24)</f>
        <v>1000</v>
      </c>
      <c r="L25" s="8"/>
      <c r="M25" s="9" t="s">
        <v>138</v>
      </c>
      <c r="N25" s="7">
        <v>12</v>
      </c>
      <c r="O25" s="7">
        <v>18</v>
      </c>
      <c r="P25" s="7">
        <v>24</v>
      </c>
      <c r="Q25" s="7">
        <v>30</v>
      </c>
      <c r="R25" s="7">
        <v>36</v>
      </c>
      <c r="S25" s="7">
        <v>39</v>
      </c>
      <c r="T25" s="7">
        <v>42</v>
      </c>
      <c r="U25" s="7">
        <v>48</v>
      </c>
      <c r="V25" s="7">
        <v>60</v>
      </c>
      <c r="W25" s="7">
        <v>66</v>
      </c>
      <c r="X25" s="189" t="s">
        <v>68</v>
      </c>
      <c r="Y25" s="190" t="s">
        <v>68</v>
      </c>
      <c r="Z25" s="189" t="s">
        <v>68</v>
      </c>
    </row>
    <row r="26" spans="1:26" ht="13.5" hidden="1" thickBot="1">
      <c r="A26" s="25" t="s">
        <v>8</v>
      </c>
      <c r="B26" s="43" t="s">
        <v>243</v>
      </c>
      <c r="C26" s="43" t="s">
        <v>244</v>
      </c>
      <c r="D26" s="43" t="s">
        <v>245</v>
      </c>
      <c r="E26" s="43" t="s">
        <v>246</v>
      </c>
      <c r="F26" s="3" t="s">
        <v>3</v>
      </c>
      <c r="H26" s="164">
        <f>1000*(1+NLInput!P24)</f>
        <v>1000</v>
      </c>
      <c r="L26" s="11"/>
      <c r="M26" s="10" t="s">
        <v>1</v>
      </c>
      <c r="X26" s="189" t="s">
        <v>68</v>
      </c>
      <c r="Y26" s="190" t="s">
        <v>68</v>
      </c>
      <c r="Z26" s="189" t="s">
        <v>68</v>
      </c>
    </row>
    <row r="27" spans="1:28" ht="13.5" hidden="1" thickBot="1">
      <c r="A27" s="26" t="s">
        <v>142</v>
      </c>
      <c r="B27" s="27">
        <f>NLInput!E8</f>
        <v>0.0524</v>
      </c>
      <c r="C27" s="27">
        <f>NLInput!F8</f>
        <v>0.0524</v>
      </c>
      <c r="D27" s="27">
        <f>NLInput!G8</f>
        <v>0.0526</v>
      </c>
      <c r="E27" s="28">
        <f>NLInput!H8</f>
        <v>0.0527</v>
      </c>
      <c r="F27" s="3" t="s">
        <v>4</v>
      </c>
      <c r="H27" s="166">
        <f>1000*(1+NLInput!P24)</f>
        <v>1000</v>
      </c>
      <c r="L27" s="8"/>
      <c r="M27" s="3" t="s">
        <v>238</v>
      </c>
      <c r="N27" s="90">
        <v>0.4</v>
      </c>
      <c r="O27" s="90">
        <v>0.4</v>
      </c>
      <c r="P27" s="90">
        <v>0.39</v>
      </c>
      <c r="Q27" s="90">
        <v>0.33</v>
      </c>
      <c r="R27" s="90">
        <v>0.37</v>
      </c>
      <c r="S27" s="90">
        <v>0.35</v>
      </c>
      <c r="T27" s="90">
        <v>0.33</v>
      </c>
      <c r="U27" s="90">
        <v>0.3</v>
      </c>
      <c r="V27" s="90">
        <v>0.25</v>
      </c>
      <c r="W27" s="90">
        <v>0.25</v>
      </c>
      <c r="X27" s="189">
        <f t="shared" si="9"/>
        <v>0.30833333333333335</v>
      </c>
      <c r="Y27" s="190">
        <f t="shared" si="10"/>
        <v>38.21881796203007</v>
      </c>
      <c r="Z27" s="189">
        <f aca="true" t="shared" si="20" ref="Z27:Z34">((PV($E$27/12,42,Y27,0,1)*-1)-1000)/1000</f>
        <v>0.46935050847089904</v>
      </c>
      <c r="AB27" s="189">
        <v>0.115</v>
      </c>
    </row>
    <row r="28" spans="1:28" ht="13.5" hidden="1" thickBot="1">
      <c r="A28" s="26" t="s">
        <v>143</v>
      </c>
      <c r="B28" s="29">
        <f>NLInput!E9</f>
        <v>0.0537</v>
      </c>
      <c r="C28" s="29">
        <f>NLInput!F9</f>
        <v>0.0541</v>
      </c>
      <c r="D28" s="29">
        <f>NLInput!G9</f>
        <v>0.0544</v>
      </c>
      <c r="E28" s="30">
        <f>NLInput!H9</f>
        <v>0.0546</v>
      </c>
      <c r="F28" s="3" t="s">
        <v>19</v>
      </c>
      <c r="H28" s="165">
        <f>1000*(1+NLInput!P24)</f>
        <v>1000</v>
      </c>
      <c r="L28" s="8"/>
      <c r="M28" s="3" t="s">
        <v>239</v>
      </c>
      <c r="N28" s="90">
        <v>0.28</v>
      </c>
      <c r="O28" s="90">
        <v>0.25</v>
      </c>
      <c r="P28" s="90">
        <v>0.1625</v>
      </c>
      <c r="Q28" s="90">
        <v>0.1625</v>
      </c>
      <c r="R28" s="90">
        <v>0.153</v>
      </c>
      <c r="S28" s="90">
        <v>0.153</v>
      </c>
      <c r="T28" s="90">
        <v>0.16</v>
      </c>
      <c r="U28" s="90">
        <v>0.16</v>
      </c>
      <c r="V28" s="90">
        <v>0.15</v>
      </c>
      <c r="W28" s="90">
        <v>0.15</v>
      </c>
      <c r="X28" s="189">
        <f t="shared" si="9"/>
        <v>0.15433333333333335</v>
      </c>
      <c r="Y28" s="190">
        <f t="shared" si="10"/>
        <v>30.572164128265698</v>
      </c>
      <c r="Z28" s="189">
        <f t="shared" si="20"/>
        <v>0.17536928932631213</v>
      </c>
      <c r="AB28" s="189">
        <v>0.08</v>
      </c>
    </row>
    <row r="29" spans="1:28" ht="13.5" hidden="1" thickBot="1">
      <c r="A29" s="26" t="s">
        <v>144</v>
      </c>
      <c r="B29" s="29">
        <f>NLInput!E10</f>
        <v>0.0565</v>
      </c>
      <c r="C29" s="29">
        <f>NLInput!F10</f>
        <v>0.057</v>
      </c>
      <c r="D29" s="29">
        <f>NLInput!G10</f>
        <v>0.0573</v>
      </c>
      <c r="E29" s="30">
        <f>NLInput!H10</f>
        <v>0.0575</v>
      </c>
      <c r="F29" s="3" t="s">
        <v>147</v>
      </c>
      <c r="H29" s="165">
        <f>1000*(1+NLInput!P24)</f>
        <v>1000</v>
      </c>
      <c r="L29" s="8"/>
      <c r="M29" s="3" t="s">
        <v>2</v>
      </c>
      <c r="N29" s="90">
        <v>0.22</v>
      </c>
      <c r="O29" s="90">
        <v>0.20700000000000002</v>
      </c>
      <c r="P29" s="90">
        <v>0.1525</v>
      </c>
      <c r="Q29" s="90">
        <v>0.1525</v>
      </c>
      <c r="R29" s="90">
        <v>0.1475</v>
      </c>
      <c r="S29" s="90">
        <v>0.1475</v>
      </c>
      <c r="T29" s="90">
        <v>0.145</v>
      </c>
      <c r="U29" s="90">
        <v>0.145</v>
      </c>
      <c r="V29" s="90">
        <v>0.1385</v>
      </c>
      <c r="W29" s="90">
        <v>0.1385</v>
      </c>
      <c r="X29" s="189">
        <f t="shared" si="9"/>
        <v>0.1436666666666667</v>
      </c>
      <c r="Y29" s="190">
        <f t="shared" si="10"/>
        <v>30.07444646186446</v>
      </c>
      <c r="Z29" s="189">
        <f t="shared" si="20"/>
        <v>0.15623416832575776</v>
      </c>
      <c r="AB29" s="189">
        <v>0.065</v>
      </c>
    </row>
    <row r="30" spans="1:28" ht="13.5" hidden="1" thickBot="1">
      <c r="A30" s="31" t="s">
        <v>145</v>
      </c>
      <c r="B30" s="32">
        <f>NLInput!E11</f>
        <v>0.0544</v>
      </c>
      <c r="C30" s="32">
        <f>NLInput!F11</f>
        <v>0.0552</v>
      </c>
      <c r="D30" s="32">
        <f>NLInput!G11</f>
        <v>0.0557</v>
      </c>
      <c r="E30" s="33">
        <f>NLInput!H11</f>
        <v>0.0559</v>
      </c>
      <c r="F30" s="3" t="s">
        <v>148</v>
      </c>
      <c r="H30" s="165">
        <f>1000*(1+NLInput!P24)</f>
        <v>1000</v>
      </c>
      <c r="L30" s="8"/>
      <c r="M30" s="3" t="s">
        <v>3</v>
      </c>
      <c r="N30" s="90">
        <v>0.19</v>
      </c>
      <c r="O30" s="90">
        <v>0.17</v>
      </c>
      <c r="P30" s="90">
        <v>0.1425</v>
      </c>
      <c r="Q30" s="90">
        <v>0.1425</v>
      </c>
      <c r="R30" s="90">
        <v>0.1395</v>
      </c>
      <c r="S30" s="90">
        <v>0.1395</v>
      </c>
      <c r="T30" s="90">
        <v>0.1375</v>
      </c>
      <c r="U30" s="90">
        <v>0.1375</v>
      </c>
      <c r="V30" s="90">
        <v>0.1325</v>
      </c>
      <c r="W30" s="90">
        <v>0.1325</v>
      </c>
      <c r="X30" s="189">
        <f t="shared" si="9"/>
        <v>0.13650000000000004</v>
      </c>
      <c r="Y30" s="190">
        <f t="shared" si="10"/>
        <v>29.742490554629292</v>
      </c>
      <c r="Z30" s="189">
        <f t="shared" si="20"/>
        <v>0.14347187982247397</v>
      </c>
      <c r="AB30" s="189">
        <v>0.06</v>
      </c>
    </row>
    <row r="31" spans="1:28" ht="13.5" hidden="1" thickBot="1">
      <c r="A31" s="198" t="s">
        <v>155</v>
      </c>
      <c r="B31" s="200">
        <f>+NLInput!E15</f>
        <v>0.039900000000000005</v>
      </c>
      <c r="C31" s="200">
        <f>+NLInput!F15</f>
        <v>0.039900000000000005</v>
      </c>
      <c r="D31" s="200">
        <f>+NLInput!G15</f>
        <v>0.0401</v>
      </c>
      <c r="E31" s="200">
        <f>+NLInput!H15</f>
        <v>0.0402</v>
      </c>
      <c r="L31" s="8"/>
      <c r="M31" s="3" t="s">
        <v>4</v>
      </c>
      <c r="N31" s="90">
        <v>0.18</v>
      </c>
      <c r="O31" s="90">
        <v>0.16</v>
      </c>
      <c r="P31" s="90">
        <v>0.1375</v>
      </c>
      <c r="Q31" s="90">
        <v>0.1375</v>
      </c>
      <c r="R31" s="90">
        <v>0.135</v>
      </c>
      <c r="S31" s="90">
        <v>0.135</v>
      </c>
      <c r="T31" s="90">
        <v>0.1325</v>
      </c>
      <c r="U31" s="90">
        <v>0.1325</v>
      </c>
      <c r="V31" s="90">
        <v>0.1225</v>
      </c>
      <c r="W31" s="90">
        <v>0.1225</v>
      </c>
      <c r="X31" s="189">
        <f t="shared" si="9"/>
        <v>0.13</v>
      </c>
      <c r="Y31" s="190">
        <f t="shared" si="10"/>
        <v>29.443126974843064</v>
      </c>
      <c r="Z31" s="189">
        <f t="shared" si="20"/>
        <v>0.131962627270143</v>
      </c>
      <c r="AB31" s="189">
        <v>0.05</v>
      </c>
    </row>
    <row r="32" spans="1:28" ht="12.75" hidden="1">
      <c r="A32" s="34"/>
      <c r="B32" s="15"/>
      <c r="C32" s="15"/>
      <c r="D32" s="15"/>
      <c r="E32" s="15"/>
      <c r="F32" s="15"/>
      <c r="G32" s="15"/>
      <c r="H32" s="15"/>
      <c r="I32" s="15"/>
      <c r="J32" s="105"/>
      <c r="K32" s="15"/>
      <c r="L32" s="8"/>
      <c r="M32" s="3" t="s">
        <v>19</v>
      </c>
      <c r="N32" s="90">
        <v>0.16</v>
      </c>
      <c r="O32" s="90">
        <v>0.155</v>
      </c>
      <c r="P32" s="90">
        <v>0.1295</v>
      </c>
      <c r="Q32" s="90">
        <v>0.1295</v>
      </c>
      <c r="R32" s="90">
        <v>0.125</v>
      </c>
      <c r="S32" s="90">
        <v>0.125</v>
      </c>
      <c r="T32" s="90">
        <v>0.1225</v>
      </c>
      <c r="U32" s="90">
        <v>0.1225</v>
      </c>
      <c r="V32" s="90">
        <v>0.1125</v>
      </c>
      <c r="W32" s="90">
        <v>0.1125</v>
      </c>
      <c r="X32" s="189">
        <f t="shared" si="9"/>
        <v>0.12000000000000001</v>
      </c>
      <c r="Y32" s="190">
        <f t="shared" si="10"/>
        <v>28.98576835207793</v>
      </c>
      <c r="Z32" s="189">
        <f t="shared" si="20"/>
        <v>0.11437913932498622</v>
      </c>
      <c r="AB32" s="189">
        <v>0.0415</v>
      </c>
    </row>
    <row r="33" spans="1:28" ht="12.75" hidden="1">
      <c r="A33" s="35"/>
      <c r="B33" s="15"/>
      <c r="C33" s="15"/>
      <c r="D33" s="15"/>
      <c r="E33" s="15"/>
      <c r="F33" s="15"/>
      <c r="G33" s="15"/>
      <c r="H33" s="15"/>
      <c r="I33" s="15"/>
      <c r="J33" s="106"/>
      <c r="K33" s="15"/>
      <c r="L33" s="8"/>
      <c r="M33" s="3" t="s">
        <v>221</v>
      </c>
      <c r="N33" s="90">
        <v>0.1525</v>
      </c>
      <c r="O33" s="90">
        <v>0.1475</v>
      </c>
      <c r="P33" s="90">
        <v>0.1125</v>
      </c>
      <c r="Q33" s="90">
        <v>0.1125</v>
      </c>
      <c r="R33" s="90">
        <v>0.11</v>
      </c>
      <c r="S33" s="90">
        <v>0.11</v>
      </c>
      <c r="T33" s="90">
        <v>0.105</v>
      </c>
      <c r="U33" s="90">
        <v>0.105</v>
      </c>
      <c r="V33" s="90">
        <v>0.105</v>
      </c>
      <c r="W33" s="90">
        <v>0.105</v>
      </c>
      <c r="X33" s="189">
        <f t="shared" si="9"/>
        <v>0.10666666666666667</v>
      </c>
      <c r="Y33" s="190">
        <f t="shared" si="10"/>
        <v>28.382037028373553</v>
      </c>
      <c r="Z33" s="189">
        <f t="shared" si="20"/>
        <v>0.09116824545730697</v>
      </c>
      <c r="AB33" s="189">
        <v>0.038</v>
      </c>
    </row>
    <row r="34" spans="1:28" ht="19.5" hidden="1">
      <c r="A34" s="162" t="s">
        <v>58</v>
      </c>
      <c r="B34" s="162" t="s">
        <v>59</v>
      </c>
      <c r="C34" s="34"/>
      <c r="D34" s="34"/>
      <c r="E34" s="34"/>
      <c r="F34" s="22"/>
      <c r="G34" s="22"/>
      <c r="H34" s="22"/>
      <c r="I34" s="22"/>
      <c r="J34" s="106"/>
      <c r="K34" s="22"/>
      <c r="L34" s="8"/>
      <c r="M34" s="3" t="s">
        <v>148</v>
      </c>
      <c r="N34" s="90">
        <f>+AD7</f>
        <v>0.13025560474019432</v>
      </c>
      <c r="O34" s="90">
        <f aca="true" t="shared" si="21" ref="O34:W34">+AE7</f>
        <v>0.11090901589315932</v>
      </c>
      <c r="P34" s="90">
        <f t="shared" si="21"/>
        <v>0.10167298328257035</v>
      </c>
      <c r="Q34" s="90">
        <f t="shared" si="21"/>
        <v>0.09626481151386235</v>
      </c>
      <c r="R34" s="90">
        <f t="shared" si="21"/>
        <v>0.09271402721535808</v>
      </c>
      <c r="S34" s="90">
        <f t="shared" si="21"/>
        <v>0.09166324770837352</v>
      </c>
      <c r="T34" s="90">
        <f t="shared" si="21"/>
        <v>0.09050778919893786</v>
      </c>
      <c r="U34" s="90">
        <f t="shared" si="21"/>
        <v>0.08864049864606212</v>
      </c>
      <c r="V34" s="90">
        <f t="shared" si="21"/>
        <v>0.08604848296900797</v>
      </c>
      <c r="W34" s="90">
        <f t="shared" si="21"/>
        <v>0.08511272446091332</v>
      </c>
      <c r="X34" s="189">
        <f t="shared" si="9"/>
        <v>0.08911446169977548</v>
      </c>
      <c r="Y34" s="190">
        <f t="shared" si="10"/>
        <v>27.59797421524202</v>
      </c>
      <c r="Z34" s="189">
        <f t="shared" si="20"/>
        <v>0.06102437511855124</v>
      </c>
      <c r="AB34" s="189">
        <v>0.035</v>
      </c>
    </row>
    <row r="35" spans="1:26" ht="12.75" hidden="1">
      <c r="A35" s="34"/>
      <c r="B35" s="109"/>
      <c r="C35" s="34"/>
      <c r="D35" s="34"/>
      <c r="E35" s="34"/>
      <c r="F35" s="22"/>
      <c r="G35" s="22"/>
      <c r="H35" s="22"/>
      <c r="I35" s="22"/>
      <c r="J35" s="107"/>
      <c r="K35" s="22"/>
      <c r="L35" s="8"/>
      <c r="X35" s="189" t="s">
        <v>68</v>
      </c>
      <c r="Y35" s="190" t="s">
        <v>68</v>
      </c>
      <c r="Z35" s="189" t="s">
        <v>68</v>
      </c>
    </row>
    <row r="36" spans="1:26" ht="15.75" hidden="1">
      <c r="A36" s="110" t="s">
        <v>60</v>
      </c>
      <c r="B36" s="34"/>
      <c r="C36" s="34"/>
      <c r="D36" s="34"/>
      <c r="E36" s="34"/>
      <c r="F36" s="22"/>
      <c r="G36" s="22"/>
      <c r="H36" s="22"/>
      <c r="I36" s="22"/>
      <c r="J36" s="107"/>
      <c r="K36" s="22"/>
      <c r="L36" s="8"/>
      <c r="M36" s="9" t="s">
        <v>139</v>
      </c>
      <c r="N36" s="7">
        <v>12</v>
      </c>
      <c r="O36" s="7">
        <v>18</v>
      </c>
      <c r="P36" s="7">
        <v>24</v>
      </c>
      <c r="Q36" s="7">
        <v>30</v>
      </c>
      <c r="R36" s="7">
        <v>36</v>
      </c>
      <c r="S36" s="7">
        <v>39</v>
      </c>
      <c r="T36" s="7">
        <v>42</v>
      </c>
      <c r="U36" s="7">
        <v>48</v>
      </c>
      <c r="V36" s="7">
        <v>60</v>
      </c>
      <c r="W36" s="7">
        <v>66</v>
      </c>
      <c r="X36" s="189" t="s">
        <v>68</v>
      </c>
      <c r="Y36" s="190" t="s">
        <v>68</v>
      </c>
      <c r="Z36" s="189" t="s">
        <v>68</v>
      </c>
    </row>
    <row r="37" spans="1:26" ht="12.75" hidden="1">
      <c r="A37" s="34"/>
      <c r="B37" s="34"/>
      <c r="C37" s="34"/>
      <c r="D37" s="34"/>
      <c r="E37" s="34"/>
      <c r="F37" s="163"/>
      <c r="G37" s="163" t="s">
        <v>61</v>
      </c>
      <c r="H37" s="163" t="s">
        <v>62</v>
      </c>
      <c r="I37" s="22"/>
      <c r="J37" s="107"/>
      <c r="K37" s="22"/>
      <c r="L37" s="11"/>
      <c r="M37" s="10" t="s">
        <v>1</v>
      </c>
      <c r="X37" s="189" t="s">
        <v>68</v>
      </c>
      <c r="Y37" s="190" t="s">
        <v>68</v>
      </c>
      <c r="Z37" s="189" t="s">
        <v>68</v>
      </c>
    </row>
    <row r="38" spans="1:28" ht="13.5" hidden="1" thickBot="1">
      <c r="A38" s="111"/>
      <c r="B38" s="112">
        <v>24</v>
      </c>
      <c r="C38" s="146"/>
      <c r="D38" s="7" t="s">
        <v>7</v>
      </c>
      <c r="E38" s="146"/>
      <c r="F38" s="163" t="s">
        <v>151</v>
      </c>
      <c r="G38" s="113">
        <v>-0.012</v>
      </c>
      <c r="H38" s="113">
        <v>-0.009</v>
      </c>
      <c r="I38" s="22"/>
      <c r="J38" s="22"/>
      <c r="K38" s="22"/>
      <c r="L38" s="8"/>
      <c r="M38" s="3" t="s">
        <v>238</v>
      </c>
      <c r="N38" s="90">
        <v>0.4</v>
      </c>
      <c r="O38" s="90">
        <v>0.4</v>
      </c>
      <c r="P38" s="90">
        <v>0.39</v>
      </c>
      <c r="Q38" s="90">
        <v>0.33</v>
      </c>
      <c r="R38" s="90">
        <v>0.37</v>
      </c>
      <c r="S38" s="90">
        <v>0.35</v>
      </c>
      <c r="T38" s="90">
        <v>0.33</v>
      </c>
      <c r="U38" s="90">
        <v>0.3</v>
      </c>
      <c r="V38" s="90">
        <v>0.25</v>
      </c>
      <c r="W38" s="90">
        <v>0.25</v>
      </c>
      <c r="X38" s="189">
        <f t="shared" si="9"/>
        <v>0.30833333333333335</v>
      </c>
      <c r="Y38" s="190">
        <f t="shared" si="10"/>
        <v>38.21881796203007</v>
      </c>
      <c r="Z38" s="189">
        <f aca="true" t="shared" si="22" ref="Z38:Z45">((PV($E$27/12,42,Y38,0,1)*-1)-1000)/1000</f>
        <v>0.46935050847089904</v>
      </c>
      <c r="AB38" s="189">
        <v>0.115</v>
      </c>
    </row>
    <row r="39" spans="1:28" ht="13.5" hidden="1" thickBot="1">
      <c r="A39" s="114" t="s">
        <v>18</v>
      </c>
      <c r="B39" s="115">
        <f>IF(CardType="a",DataSheet!B92+DataSheet!$G$38,IF(CardType="b",DataSheet!B92+DataSheet!$G$39,IF(CardType="c",DataSheet!B92,IF(CardType="d",DataSheet!B92+DataSheet!$G$41,IF(CardType="e",DataSheet!B92+DataSheet!$G$42,"N/A")))))</f>
        <v>0.1995</v>
      </c>
      <c r="C39" s="8">
        <v>24</v>
      </c>
      <c r="D39" s="19">
        <f>IF($A$15&gt;19999,B$47,IF($A$15&gt;14999,B$45,IF($A$15&gt;9999,B$43,IF($A$15&gt;4999,B41,IF($A$15&gt;2499,B$39,"N/A")))))</f>
        <v>0.1695</v>
      </c>
      <c r="E39" s="22"/>
      <c r="F39" s="163" t="s">
        <v>152</v>
      </c>
      <c r="G39" s="113">
        <v>-0.006</v>
      </c>
      <c r="H39" s="113">
        <v>-0.0045</v>
      </c>
      <c r="I39" s="22"/>
      <c r="J39" s="22"/>
      <c r="K39" s="22"/>
      <c r="L39" s="8"/>
      <c r="M39" s="3" t="s">
        <v>239</v>
      </c>
      <c r="N39" s="90">
        <v>0.28</v>
      </c>
      <c r="O39" s="90">
        <v>0.27</v>
      </c>
      <c r="P39" s="90">
        <v>0.24</v>
      </c>
      <c r="Q39" s="90">
        <v>0.24</v>
      </c>
      <c r="R39" s="90">
        <v>0.21</v>
      </c>
      <c r="S39" s="90">
        <v>0.21</v>
      </c>
      <c r="T39" s="90">
        <v>0.175</v>
      </c>
      <c r="U39" s="90">
        <v>0.1725</v>
      </c>
      <c r="V39" s="90">
        <v>0.1675</v>
      </c>
      <c r="W39" s="90">
        <v>0.1675</v>
      </c>
      <c r="X39" s="189">
        <f t="shared" si="9"/>
        <v>0.18375</v>
      </c>
      <c r="Y39" s="190">
        <f t="shared" si="10"/>
        <v>31.96706622218381</v>
      </c>
      <c r="Z39" s="189">
        <f t="shared" si="22"/>
        <v>0.22899732415988433</v>
      </c>
      <c r="AB39" s="189">
        <v>0.08</v>
      </c>
    </row>
    <row r="40" spans="1:28" ht="13.5" hidden="1" thickBot="1">
      <c r="A40" s="114"/>
      <c r="B40" s="115"/>
      <c r="C40" s="8">
        <v>36</v>
      </c>
      <c r="D40" s="19">
        <f>IF($A$15&gt;19999,B$59,IF($A$15&gt;14999,B$57,IF($A$15&gt;9999,B$55,IF($A$15&gt;4999,B53,IF($A$15&gt;2499,B$51,"N/A")))))</f>
        <v>0.17200000000000001</v>
      </c>
      <c r="E40" s="15"/>
      <c r="F40" s="163" t="s">
        <v>153</v>
      </c>
      <c r="G40" s="113">
        <v>0</v>
      </c>
      <c r="H40" s="113">
        <v>0</v>
      </c>
      <c r="I40" s="22"/>
      <c r="J40" s="22"/>
      <c r="K40" s="22"/>
      <c r="L40" s="8"/>
      <c r="M40" s="3" t="s">
        <v>2</v>
      </c>
      <c r="N40" s="90">
        <v>0.22</v>
      </c>
      <c r="O40" s="90">
        <v>0.20700000000000002</v>
      </c>
      <c r="P40" s="90">
        <v>0.1925</v>
      </c>
      <c r="Q40" s="90">
        <v>0.19</v>
      </c>
      <c r="R40" s="90">
        <v>0.18</v>
      </c>
      <c r="S40" s="90">
        <v>0.16</v>
      </c>
      <c r="T40" s="90">
        <v>0.16</v>
      </c>
      <c r="U40" s="90">
        <v>0.16</v>
      </c>
      <c r="V40" s="90">
        <v>0.15</v>
      </c>
      <c r="W40" s="90">
        <v>0.15</v>
      </c>
      <c r="X40" s="189">
        <f t="shared" si="9"/>
        <v>0.16</v>
      </c>
      <c r="Y40" s="190">
        <f t="shared" si="10"/>
        <v>30.838338180284154</v>
      </c>
      <c r="Z40" s="189">
        <f t="shared" si="22"/>
        <v>0.18560254612309837</v>
      </c>
      <c r="AB40" s="189">
        <v>0.065</v>
      </c>
    </row>
    <row r="41" spans="1:28" ht="13.5" hidden="1" thickBot="1">
      <c r="A41" s="114" t="s">
        <v>2</v>
      </c>
      <c r="B41" s="115">
        <f>IF(CardType="a",DataSheet!B94+DataSheet!$G$38,IF(CardType="b",DataSheet!B94+DataSheet!$G$39,IF(CardType="c",DataSheet!B94,IF(CardType="d",DataSheet!B94+DataSheet!$G$41,IF(CardType="e",DataSheet!B94+DataSheet!$G$42,"N/A")))))</f>
        <v>0.18200000000000002</v>
      </c>
      <c r="C41" s="8">
        <v>48</v>
      </c>
      <c r="D41" s="19">
        <f>IF($A$15&gt;19999,B$71,IF($A$15&gt;14999,B$69,IF($A$15&gt;9999,B$67,IF($A$15&gt;4999,B65,IF($A$15&gt;2499,B$63,"N/A")))))</f>
        <v>0.169</v>
      </c>
      <c r="E41" s="22"/>
      <c r="F41" s="163" t="s">
        <v>154</v>
      </c>
      <c r="G41" s="113">
        <v>0.006</v>
      </c>
      <c r="H41" s="113">
        <v>0.0065</v>
      </c>
      <c r="I41" s="22"/>
      <c r="J41" s="22"/>
      <c r="K41" s="22"/>
      <c r="L41" s="8"/>
      <c r="M41" s="3" t="s">
        <v>3</v>
      </c>
      <c r="N41" s="90">
        <v>0.19</v>
      </c>
      <c r="O41" s="90">
        <v>0.17</v>
      </c>
      <c r="P41" s="90">
        <v>0.155</v>
      </c>
      <c r="Q41" s="90">
        <v>0.15</v>
      </c>
      <c r="R41" s="90">
        <v>0.1475</v>
      </c>
      <c r="S41" s="90">
        <v>0.1475</v>
      </c>
      <c r="T41" s="90">
        <v>0.1475</v>
      </c>
      <c r="U41" s="90">
        <v>0.145</v>
      </c>
      <c r="V41" s="90">
        <v>0.1425</v>
      </c>
      <c r="W41" s="90">
        <v>0.1425</v>
      </c>
      <c r="X41" s="189">
        <f t="shared" si="9"/>
        <v>0.14541666666666667</v>
      </c>
      <c r="Y41" s="190">
        <f t="shared" si="10"/>
        <v>30.15580508554896</v>
      </c>
      <c r="Z41" s="189">
        <f t="shared" si="22"/>
        <v>0.15936206032906558</v>
      </c>
      <c r="AB41" s="189">
        <v>0.06</v>
      </c>
    </row>
    <row r="42" spans="1:28" ht="13.5" hidden="1" thickBot="1">
      <c r="A42" s="114"/>
      <c r="B42" s="115"/>
      <c r="C42" s="8">
        <v>60</v>
      </c>
      <c r="D42" s="19">
        <f>IF($A$15&gt;19999,B$83,IF($A$15&gt;14999,B$81,IF($A$15&gt;9999,B$79,IF($A$15&gt;4999,B$77,IF($A$15&gt;2499,B$75,"N/A")))))</f>
        <v>0.1715</v>
      </c>
      <c r="E42" s="15"/>
      <c r="F42" s="163" t="s">
        <v>63</v>
      </c>
      <c r="G42" s="113">
        <v>0.012</v>
      </c>
      <c r="H42" s="113">
        <v>0.013</v>
      </c>
      <c r="I42" s="34"/>
      <c r="J42" s="15"/>
      <c r="K42" s="15"/>
      <c r="L42" s="8"/>
      <c r="M42" s="3" t="s">
        <v>4</v>
      </c>
      <c r="N42" s="90">
        <v>0.18</v>
      </c>
      <c r="O42" s="90">
        <v>0.16</v>
      </c>
      <c r="P42" s="90">
        <v>0.15</v>
      </c>
      <c r="Q42" s="90">
        <v>0.1475</v>
      </c>
      <c r="R42" s="90">
        <v>0.1425</v>
      </c>
      <c r="S42" s="90">
        <v>0.1425</v>
      </c>
      <c r="T42" s="90">
        <v>0.1425</v>
      </c>
      <c r="U42" s="90">
        <v>0.14</v>
      </c>
      <c r="V42" s="90">
        <v>0.1375</v>
      </c>
      <c r="W42" s="90">
        <v>0.1375</v>
      </c>
      <c r="X42" s="189">
        <f t="shared" si="9"/>
        <v>0.14041666666666666</v>
      </c>
      <c r="Y42" s="190">
        <f t="shared" si="10"/>
        <v>29.923663572407992</v>
      </c>
      <c r="Z42" s="189">
        <f t="shared" si="22"/>
        <v>0.15043720946869188</v>
      </c>
      <c r="AB42" s="189">
        <v>0.05</v>
      </c>
    </row>
    <row r="43" spans="1:28" ht="12.75" hidden="1">
      <c r="A43" s="114" t="s">
        <v>64</v>
      </c>
      <c r="B43" s="115">
        <f>IF(CardType="a",DataSheet!B96+DataSheet!$G$38,IF(CardType="b",DataSheet!B96+DataSheet!$G$39,IF(CardType="c",DataSheet!B96,IF(CardType="d",DataSheet!B96+DataSheet!$G$41,IF(CardType="e",DataSheet!B96+DataSheet!$G$42,"N/A")))))</f>
        <v>0.1695</v>
      </c>
      <c r="C43" s="22"/>
      <c r="D43" s="22"/>
      <c r="E43" s="22"/>
      <c r="F43" s="34"/>
      <c r="G43" s="34"/>
      <c r="H43" s="34"/>
      <c r="I43" s="34"/>
      <c r="J43" s="15"/>
      <c r="K43" s="15"/>
      <c r="L43" s="8"/>
      <c r="M43" s="3" t="s">
        <v>19</v>
      </c>
      <c r="N43" s="90">
        <v>0.16</v>
      </c>
      <c r="O43" s="90">
        <v>0.155</v>
      </c>
      <c r="P43" s="90">
        <v>0.1475</v>
      </c>
      <c r="Q43" s="90">
        <v>0.1425</v>
      </c>
      <c r="R43" s="90">
        <v>0.14</v>
      </c>
      <c r="S43" s="90">
        <v>0.14</v>
      </c>
      <c r="T43" s="90">
        <v>0.14</v>
      </c>
      <c r="U43" s="90">
        <v>0.1375</v>
      </c>
      <c r="V43" s="90">
        <v>0.135</v>
      </c>
      <c r="W43" s="90">
        <v>0.135</v>
      </c>
      <c r="X43" s="189">
        <f t="shared" si="9"/>
        <v>0.1379166666666667</v>
      </c>
      <c r="Y43" s="190">
        <f t="shared" si="10"/>
        <v>29.80795302054834</v>
      </c>
      <c r="Z43" s="189">
        <f t="shared" si="22"/>
        <v>0.14598863237299703</v>
      </c>
      <c r="AB43" s="189">
        <v>0.0415</v>
      </c>
    </row>
    <row r="44" spans="1:28" ht="12.75" hidden="1">
      <c r="A44" s="114"/>
      <c r="B44" s="115"/>
      <c r="C44" s="15"/>
      <c r="D44" s="15"/>
      <c r="E44" s="15"/>
      <c r="F44" s="34"/>
      <c r="G44" s="34"/>
      <c r="H44" s="34"/>
      <c r="I44" s="34"/>
      <c r="J44" s="15"/>
      <c r="K44" s="15"/>
      <c r="L44" s="8"/>
      <c r="M44" s="3" t="s">
        <v>221</v>
      </c>
      <c r="N44" s="90">
        <v>0.1525</v>
      </c>
      <c r="O44" s="90">
        <v>0.1475</v>
      </c>
      <c r="P44" s="90">
        <v>0.1425</v>
      </c>
      <c r="Q44" s="90">
        <v>0.14</v>
      </c>
      <c r="R44" s="90">
        <v>0.135</v>
      </c>
      <c r="S44" s="90">
        <v>0.135</v>
      </c>
      <c r="T44" s="90">
        <v>0.135</v>
      </c>
      <c r="U44" s="90">
        <v>0.1325</v>
      </c>
      <c r="V44" s="90">
        <v>0.13</v>
      </c>
      <c r="W44" s="90">
        <v>0.13</v>
      </c>
      <c r="X44" s="189">
        <f t="shared" si="9"/>
        <v>0.13291666666666668</v>
      </c>
      <c r="Y44" s="190">
        <f t="shared" si="10"/>
        <v>29.57725471610622</v>
      </c>
      <c r="Z44" s="189">
        <f t="shared" si="22"/>
        <v>0.13711926673033964</v>
      </c>
      <c r="AB44" s="189">
        <v>0.038</v>
      </c>
    </row>
    <row r="45" spans="1:28" ht="12.75" hidden="1">
      <c r="A45" s="114" t="s">
        <v>65</v>
      </c>
      <c r="B45" s="115">
        <f>IF(CardType="a",DataSheet!B98+DataSheet!$G$38,IF(CardType="b",DataSheet!B98+DataSheet!$G$39,IF(CardType="c",DataSheet!B98,IF(CardType="d",DataSheet!B98+DataSheet!$G$41,IF(CardType="e",DataSheet!B98+DataSheet!$G$42,"N/A")))))</f>
        <v>0.167</v>
      </c>
      <c r="C45" s="22"/>
      <c r="D45" s="22"/>
      <c r="E45" s="22"/>
      <c r="F45" s="34"/>
      <c r="G45" s="34"/>
      <c r="H45" s="34"/>
      <c r="I45" s="34"/>
      <c r="J45" s="15"/>
      <c r="K45" s="15"/>
      <c r="L45" s="8"/>
      <c r="M45" s="3" t="s">
        <v>148</v>
      </c>
      <c r="N45" s="90">
        <f>+AD7</f>
        <v>0.13025560474019432</v>
      </c>
      <c r="O45" s="90">
        <f aca="true" t="shared" si="23" ref="O45:W45">+AE7</f>
        <v>0.11090901589315932</v>
      </c>
      <c r="P45" s="90">
        <f t="shared" si="23"/>
        <v>0.10167298328257035</v>
      </c>
      <c r="Q45" s="90">
        <f t="shared" si="23"/>
        <v>0.09626481151386235</v>
      </c>
      <c r="R45" s="90">
        <f t="shared" si="23"/>
        <v>0.09271402721535808</v>
      </c>
      <c r="S45" s="90">
        <f t="shared" si="23"/>
        <v>0.09166324770837352</v>
      </c>
      <c r="T45" s="90">
        <f t="shared" si="23"/>
        <v>0.09050778919893786</v>
      </c>
      <c r="U45" s="90">
        <f t="shared" si="23"/>
        <v>0.08864049864606212</v>
      </c>
      <c r="V45" s="90">
        <f t="shared" si="23"/>
        <v>0.08604848296900797</v>
      </c>
      <c r="W45" s="90">
        <f t="shared" si="23"/>
        <v>0.08511272446091332</v>
      </c>
      <c r="X45" s="189">
        <f t="shared" si="9"/>
        <v>0.08911446169977548</v>
      </c>
      <c r="Y45" s="190">
        <f t="shared" si="10"/>
        <v>27.59797421524202</v>
      </c>
      <c r="Z45" s="189">
        <f t="shared" si="22"/>
        <v>0.06102437511855124</v>
      </c>
      <c r="AB45" s="189">
        <v>0.035</v>
      </c>
    </row>
    <row r="46" spans="1:26" ht="12.75" hidden="1">
      <c r="A46" s="114"/>
      <c r="B46" s="115"/>
      <c r="C46" s="15"/>
      <c r="D46" s="15"/>
      <c r="E46" s="15"/>
      <c r="F46" s="34"/>
      <c r="G46" s="34"/>
      <c r="H46" s="34"/>
      <c r="I46" s="34"/>
      <c r="J46" s="15"/>
      <c r="K46" s="15"/>
      <c r="L46" s="8"/>
      <c r="X46" s="189" t="s">
        <v>68</v>
      </c>
      <c r="Y46" s="190" t="s">
        <v>68</v>
      </c>
      <c r="Z46" s="189" t="s">
        <v>68</v>
      </c>
    </row>
    <row r="47" spans="1:26" ht="12.75" hidden="1">
      <c r="A47" s="114" t="s">
        <v>66</v>
      </c>
      <c r="B47" s="115">
        <f>IF(CardType="a",DataSheet!B100+DataSheet!$G$38,IF(CardType="b",DataSheet!B100+DataSheet!$G$39,IF(CardType="c",DataSheet!B100,IF(CardType="d",DataSheet!B100+DataSheet!$G$41,IF(CardType="e",DataSheet!B100+DataSheet!$G$42,"N/A")))))</f>
        <v>0.1645</v>
      </c>
      <c r="C47" s="22"/>
      <c r="D47" s="22"/>
      <c r="E47" s="22"/>
      <c r="F47" s="34"/>
      <c r="G47" s="34"/>
      <c r="H47" s="34"/>
      <c r="I47" s="34"/>
      <c r="J47" s="15"/>
      <c r="K47" s="15"/>
      <c r="L47" s="8"/>
      <c r="M47" s="9" t="s">
        <v>141</v>
      </c>
      <c r="N47" s="7">
        <v>12</v>
      </c>
      <c r="O47" s="7">
        <v>18</v>
      </c>
      <c r="P47" s="7">
        <v>24</v>
      </c>
      <c r="Q47" s="7">
        <v>30</v>
      </c>
      <c r="R47" s="7">
        <v>36</v>
      </c>
      <c r="S47" s="7">
        <v>39</v>
      </c>
      <c r="T47" s="7">
        <v>42</v>
      </c>
      <c r="U47" s="7">
        <v>48</v>
      </c>
      <c r="V47" s="7">
        <v>60</v>
      </c>
      <c r="W47" s="7">
        <v>66</v>
      </c>
      <c r="X47" s="189" t="s">
        <v>137</v>
      </c>
      <c r="Y47" s="190" t="s">
        <v>68</v>
      </c>
      <c r="Z47" s="189" t="s">
        <v>137</v>
      </c>
    </row>
    <row r="48" spans="1:26" ht="12.75" hidden="1">
      <c r="A48" s="116"/>
      <c r="B48" s="117"/>
      <c r="C48" s="147"/>
      <c r="D48" s="147"/>
      <c r="E48" s="147"/>
      <c r="F48" s="34"/>
      <c r="G48" s="34"/>
      <c r="H48" s="34"/>
      <c r="I48" s="34"/>
      <c r="J48" s="15"/>
      <c r="K48" s="15"/>
      <c r="L48" s="11"/>
      <c r="M48" s="10" t="s">
        <v>1</v>
      </c>
      <c r="X48" s="189" t="s">
        <v>68</v>
      </c>
      <c r="Y48" s="190" t="s">
        <v>68</v>
      </c>
      <c r="Z48" s="189" t="s">
        <v>68</v>
      </c>
    </row>
    <row r="49" spans="1:28" ht="12.75" hidden="1">
      <c r="A49" s="34"/>
      <c r="B49" s="15" t="s">
        <v>68</v>
      </c>
      <c r="C49" s="15"/>
      <c r="D49" s="15"/>
      <c r="E49" s="15" t="s">
        <v>68</v>
      </c>
      <c r="F49" s="34"/>
      <c r="G49" s="34"/>
      <c r="H49" s="34"/>
      <c r="I49" s="34"/>
      <c r="J49" s="15"/>
      <c r="K49" s="15"/>
      <c r="L49" s="8"/>
      <c r="M49" s="3" t="s">
        <v>238</v>
      </c>
      <c r="N49" s="90">
        <v>0.4</v>
      </c>
      <c r="O49" s="90">
        <v>0.4</v>
      </c>
      <c r="P49" s="90">
        <v>0.39</v>
      </c>
      <c r="Q49" s="90">
        <v>0.39</v>
      </c>
      <c r="R49" s="90">
        <v>0.38</v>
      </c>
      <c r="S49" s="90">
        <v>0.38</v>
      </c>
      <c r="T49" s="90">
        <v>0.35</v>
      </c>
      <c r="U49" s="90">
        <v>0.3</v>
      </c>
      <c r="V49" s="90">
        <v>0.25</v>
      </c>
      <c r="W49" s="90">
        <v>0.25</v>
      </c>
      <c r="X49" s="189">
        <f t="shared" si="9"/>
        <v>0.3183333333333333</v>
      </c>
      <c r="Y49" s="190">
        <f t="shared" si="10"/>
        <v>38.74337071163192</v>
      </c>
      <c r="Z49" s="189">
        <f aca="true" t="shared" si="24" ref="Z49:Z57">((PV($E$27/12,42,Y49,0,1)*-1)-1000)/1000</f>
        <v>0.489517323941566</v>
      </c>
      <c r="AB49" s="189">
        <v>0.115</v>
      </c>
    </row>
    <row r="50" spans="1:28" ht="12.75" hidden="1">
      <c r="A50" s="111"/>
      <c r="B50" s="112">
        <v>36</v>
      </c>
      <c r="C50" s="146"/>
      <c r="D50" s="146"/>
      <c r="E50" s="15"/>
      <c r="F50"/>
      <c r="I50" s="34"/>
      <c r="J50" s="15"/>
      <c r="K50" s="15"/>
      <c r="L50" s="8"/>
      <c r="M50" s="3" t="s">
        <v>239</v>
      </c>
      <c r="N50" s="90">
        <v>0.39</v>
      </c>
      <c r="O50" s="90">
        <v>0.35</v>
      </c>
      <c r="P50" s="90">
        <v>0.34</v>
      </c>
      <c r="Q50" s="90">
        <v>0.34</v>
      </c>
      <c r="R50" s="90">
        <v>0.25</v>
      </c>
      <c r="S50" s="90">
        <v>0.25</v>
      </c>
      <c r="T50" s="90">
        <v>0.25</v>
      </c>
      <c r="U50" s="90">
        <v>0.21</v>
      </c>
      <c r="V50" s="90">
        <v>0.19</v>
      </c>
      <c r="W50" s="90">
        <v>0.19</v>
      </c>
      <c r="X50" s="189">
        <f t="shared" si="9"/>
        <v>0.2233333333333333</v>
      </c>
      <c r="Y50" s="190">
        <f t="shared" si="10"/>
        <v>33.894470364088164</v>
      </c>
      <c r="Z50" s="189">
        <f t="shared" si="24"/>
        <v>0.30309779107515283</v>
      </c>
      <c r="AB50" s="189">
        <v>0.08</v>
      </c>
    </row>
    <row r="51" spans="1:28" ht="12.75" hidden="1">
      <c r="A51" s="114" t="s">
        <v>18</v>
      </c>
      <c r="B51" s="115">
        <f>IF(CardType="a",DataSheet!B104+DataSheet!$G$38,IF(CardType="b",DataSheet!B104+DataSheet!$G$39,IF(CardType="c",DataSheet!B104,IF(CardType="d",DataSheet!B104+DataSheet!$G$41,IF(CardType="e",DataSheet!B104+DataSheet!$G$42,"N/A")))))</f>
        <v>0.1995</v>
      </c>
      <c r="C51" s="22"/>
      <c r="D51" s="22"/>
      <c r="E51" s="15"/>
      <c r="F51" s="4"/>
      <c r="G51" s="101"/>
      <c r="H51" s="22"/>
      <c r="I51" s="34"/>
      <c r="J51" s="15"/>
      <c r="K51" s="15"/>
      <c r="L51" s="8"/>
      <c r="M51" s="3" t="s">
        <v>2</v>
      </c>
      <c r="N51" s="90">
        <v>0.22</v>
      </c>
      <c r="O51" s="90">
        <v>0.20700000000000002</v>
      </c>
      <c r="P51" s="90">
        <v>0.25</v>
      </c>
      <c r="Q51" s="90">
        <v>0.25</v>
      </c>
      <c r="R51" s="90">
        <v>0.21</v>
      </c>
      <c r="S51" s="90">
        <v>0.21</v>
      </c>
      <c r="T51" s="90">
        <v>0.21</v>
      </c>
      <c r="U51" s="90">
        <v>0.19</v>
      </c>
      <c r="V51" s="90">
        <v>0.16</v>
      </c>
      <c r="W51" s="90">
        <v>0.16</v>
      </c>
      <c r="X51" s="189">
        <f t="shared" si="9"/>
        <v>0.19000000000000003</v>
      </c>
      <c r="Y51" s="190">
        <f t="shared" si="10"/>
        <v>32.26759073693916</v>
      </c>
      <c r="Z51" s="189">
        <f t="shared" si="24"/>
        <v>0.24055120970920849</v>
      </c>
      <c r="AB51" s="189">
        <v>0.065</v>
      </c>
    </row>
    <row r="52" spans="1:28" ht="12.75" hidden="1">
      <c r="A52" s="114"/>
      <c r="B52" s="115"/>
      <c r="C52" s="15"/>
      <c r="D52" s="15"/>
      <c r="E52" s="15"/>
      <c r="F52" s="4"/>
      <c r="G52" s="101"/>
      <c r="H52" s="22"/>
      <c r="I52" s="34"/>
      <c r="J52" s="15"/>
      <c r="K52" s="15"/>
      <c r="L52" s="8"/>
      <c r="M52" s="3" t="s">
        <v>3</v>
      </c>
      <c r="N52" s="90">
        <v>0.19</v>
      </c>
      <c r="O52" s="90">
        <v>0.17</v>
      </c>
      <c r="P52" s="90">
        <v>0.22</v>
      </c>
      <c r="Q52" s="90">
        <v>0.22</v>
      </c>
      <c r="R52" s="90">
        <v>0.18</v>
      </c>
      <c r="S52" s="90">
        <v>0.18</v>
      </c>
      <c r="T52" s="90">
        <v>0.18</v>
      </c>
      <c r="U52" s="90">
        <v>0.16</v>
      </c>
      <c r="V52" s="90">
        <v>0.1425</v>
      </c>
      <c r="W52" s="90">
        <v>0.1425</v>
      </c>
      <c r="X52" s="189">
        <f t="shared" si="9"/>
        <v>0.16416666666666666</v>
      </c>
      <c r="Y52" s="190">
        <f t="shared" si="10"/>
        <v>31.034829710805674</v>
      </c>
      <c r="Z52" s="189">
        <f t="shared" si="24"/>
        <v>0.1931568072352252</v>
      </c>
      <c r="AB52" s="189">
        <v>0.06</v>
      </c>
    </row>
    <row r="53" spans="1:28" ht="12.75" hidden="1">
      <c r="A53" s="114" t="s">
        <v>2</v>
      </c>
      <c r="B53" s="115">
        <f>IF(CardType="a",DataSheet!B106+DataSheet!$G$38,IF(CardType="b",DataSheet!B106+DataSheet!$G$39,IF(CardType="c",DataSheet!B106,IF(CardType="d",DataSheet!B106+DataSheet!$G$41,IF(CardType="e",DataSheet!B106+DataSheet!$G$42,"N/A")))))</f>
        <v>0.17700000000000002</v>
      </c>
      <c r="C53" s="22"/>
      <c r="D53" s="22"/>
      <c r="E53" s="15"/>
      <c r="F53" s="4"/>
      <c r="G53" s="101"/>
      <c r="H53" s="22"/>
      <c r="I53" s="34"/>
      <c r="J53" s="15"/>
      <c r="K53" s="15"/>
      <c r="L53" s="8"/>
      <c r="M53" s="3" t="s">
        <v>4</v>
      </c>
      <c r="N53" s="90">
        <v>0.18</v>
      </c>
      <c r="O53" s="90">
        <v>0.16</v>
      </c>
      <c r="P53" s="90">
        <v>0.18</v>
      </c>
      <c r="Q53" s="90">
        <v>0.18</v>
      </c>
      <c r="R53" s="90">
        <v>0.16</v>
      </c>
      <c r="S53" s="90">
        <v>0.16</v>
      </c>
      <c r="T53" s="90">
        <v>0.16</v>
      </c>
      <c r="U53" s="90">
        <v>0.14</v>
      </c>
      <c r="V53" s="90">
        <v>0.1375</v>
      </c>
      <c r="W53" s="90">
        <v>0.1375</v>
      </c>
      <c r="X53" s="189">
        <f t="shared" si="9"/>
        <v>0.14916666666666667</v>
      </c>
      <c r="Y53" s="190">
        <f t="shared" si="10"/>
        <v>30.330539674890353</v>
      </c>
      <c r="Z53" s="189">
        <f t="shared" si="24"/>
        <v>0.16607985986832136</v>
      </c>
      <c r="AB53" s="189">
        <v>0.05</v>
      </c>
    </row>
    <row r="54" spans="1:28" ht="12.75" hidden="1">
      <c r="A54" s="114"/>
      <c r="B54" s="115"/>
      <c r="C54" s="15"/>
      <c r="D54" s="15"/>
      <c r="E54" s="15"/>
      <c r="F54" s="4"/>
      <c r="G54" s="101"/>
      <c r="H54" s="22"/>
      <c r="I54"/>
      <c r="L54" s="8"/>
      <c r="M54" s="3" t="s">
        <v>19</v>
      </c>
      <c r="N54" s="90">
        <v>0.16</v>
      </c>
      <c r="O54" s="90">
        <v>0.155</v>
      </c>
      <c r="P54" s="90">
        <v>0.16</v>
      </c>
      <c r="Q54" s="90">
        <v>0.16</v>
      </c>
      <c r="R54" s="90">
        <v>0.15</v>
      </c>
      <c r="S54" s="90">
        <v>0.15</v>
      </c>
      <c r="T54" s="90">
        <v>0.15</v>
      </c>
      <c r="U54" s="90">
        <v>0.1375</v>
      </c>
      <c r="V54" s="90">
        <v>0.135</v>
      </c>
      <c r="W54" s="90">
        <v>0.135</v>
      </c>
      <c r="X54" s="189">
        <f t="shared" si="9"/>
        <v>0.14291666666666666</v>
      </c>
      <c r="Y54" s="190">
        <f t="shared" si="10"/>
        <v>30.039614421201872</v>
      </c>
      <c r="Z54" s="189">
        <f t="shared" si="24"/>
        <v>0.15489502495639726</v>
      </c>
      <c r="AB54" s="189">
        <v>0.0415</v>
      </c>
    </row>
    <row r="55" spans="1:28" ht="12.75" hidden="1">
      <c r="A55" s="114" t="s">
        <v>3</v>
      </c>
      <c r="B55" s="115">
        <f>IF(CardType="a",DataSheet!B108+DataSheet!$G$38,IF(CardType="b",DataSheet!B108+DataSheet!$G$39,IF(CardType="c",DataSheet!B108,IF(CardType="d",DataSheet!B108+DataSheet!$G$41,IF(CardType="e",DataSheet!B108+DataSheet!$G$42,"N/A")))))</f>
        <v>0.17200000000000001</v>
      </c>
      <c r="C55" s="22"/>
      <c r="D55" s="22"/>
      <c r="E55" s="15"/>
      <c r="F55" s="4"/>
      <c r="G55" s="22"/>
      <c r="H55" s="22"/>
      <c r="I55"/>
      <c r="L55" s="8"/>
      <c r="M55" s="3" t="s">
        <v>221</v>
      </c>
      <c r="N55" s="90">
        <v>0.1525</v>
      </c>
      <c r="O55" s="90">
        <v>0.1475</v>
      </c>
      <c r="P55" s="90">
        <v>0.15</v>
      </c>
      <c r="Q55" s="90">
        <v>0.15</v>
      </c>
      <c r="R55" s="90">
        <v>0.1375</v>
      </c>
      <c r="S55" s="90">
        <v>0.1375</v>
      </c>
      <c r="T55" s="90">
        <v>0.1375</v>
      </c>
      <c r="U55" s="90">
        <v>0.1325</v>
      </c>
      <c r="V55" s="90">
        <v>0.13</v>
      </c>
      <c r="W55" s="90">
        <v>0.13</v>
      </c>
      <c r="X55" s="189">
        <f t="shared" si="9"/>
        <v>0.13416666666666668</v>
      </c>
      <c r="Y55" s="190">
        <f t="shared" si="10"/>
        <v>29.634838794145352</v>
      </c>
      <c r="Z55" s="189">
        <f t="shared" si="24"/>
        <v>0.13933312887622515</v>
      </c>
      <c r="AB55" s="189">
        <v>0.038</v>
      </c>
    </row>
    <row r="56" spans="1:28" ht="12.75" hidden="1">
      <c r="A56" s="114"/>
      <c r="B56" s="115"/>
      <c r="C56" s="15"/>
      <c r="D56" s="15"/>
      <c r="E56" s="15"/>
      <c r="F56" s="4"/>
      <c r="G56" s="22"/>
      <c r="H56" s="22"/>
      <c r="I56"/>
      <c r="L56" s="8"/>
      <c r="M56" s="3" t="s">
        <v>148</v>
      </c>
      <c r="N56" s="90">
        <f>+AD7</f>
        <v>0.13025560474019432</v>
      </c>
      <c r="O56" s="90">
        <f aca="true" t="shared" si="25" ref="O56:W56">+AE7</f>
        <v>0.11090901589315932</v>
      </c>
      <c r="P56" s="90">
        <f t="shared" si="25"/>
        <v>0.10167298328257035</v>
      </c>
      <c r="Q56" s="90">
        <f t="shared" si="25"/>
        <v>0.09626481151386235</v>
      </c>
      <c r="R56" s="90">
        <f t="shared" si="25"/>
        <v>0.09271402721535808</v>
      </c>
      <c r="S56" s="90">
        <f t="shared" si="25"/>
        <v>0.09166324770837352</v>
      </c>
      <c r="T56" s="90">
        <f t="shared" si="25"/>
        <v>0.09050778919893786</v>
      </c>
      <c r="U56" s="90">
        <f t="shared" si="25"/>
        <v>0.08864049864606212</v>
      </c>
      <c r="V56" s="90">
        <f t="shared" si="25"/>
        <v>0.08604848296900797</v>
      </c>
      <c r="W56" s="90">
        <f t="shared" si="25"/>
        <v>0.08511272446091332</v>
      </c>
      <c r="X56" s="189">
        <f t="shared" si="9"/>
        <v>0.08911446169977548</v>
      </c>
      <c r="Y56" s="190">
        <f t="shared" si="10"/>
        <v>27.59797421524202</v>
      </c>
      <c r="Z56" s="189">
        <f t="shared" si="24"/>
        <v>0.06102437511855124</v>
      </c>
      <c r="AB56" s="189">
        <v>0.035</v>
      </c>
    </row>
    <row r="57" spans="1:26" ht="13.5" hidden="1" thickBot="1">
      <c r="A57" s="114" t="s">
        <v>4</v>
      </c>
      <c r="B57" s="115">
        <f>IF(CardType="a",DataSheet!B110+DataSheet!$G$38,IF(CardType="b",DataSheet!B110+DataSheet!$G$39,IF(CardType="c",DataSheet!B110,IF(CardType="d",DataSheet!B110+DataSheet!$G$41,IF(CardType="e",DataSheet!B110+DataSheet!$G$42,"N/A")))))</f>
        <v>0.167</v>
      </c>
      <c r="C57" s="22"/>
      <c r="D57" s="22"/>
      <c r="E57" s="15"/>
      <c r="F57"/>
      <c r="G57"/>
      <c r="H57"/>
      <c r="I57"/>
      <c r="L57" s="8"/>
      <c r="M57" s="3" t="s">
        <v>5</v>
      </c>
      <c r="N57" s="90">
        <f>+AD7</f>
        <v>0.13025560474019432</v>
      </c>
      <c r="O57" s="90">
        <f aca="true" t="shared" si="26" ref="O57:W57">+AE7</f>
        <v>0.11090901589315932</v>
      </c>
      <c r="P57" s="90">
        <f t="shared" si="26"/>
        <v>0.10167298328257035</v>
      </c>
      <c r="Q57" s="90">
        <f t="shared" si="26"/>
        <v>0.09626481151386235</v>
      </c>
      <c r="R57" s="90">
        <f t="shared" si="26"/>
        <v>0.09271402721535808</v>
      </c>
      <c r="S57" s="90">
        <f t="shared" si="26"/>
        <v>0.09166324770837352</v>
      </c>
      <c r="T57" s="90">
        <f t="shared" si="26"/>
        <v>0.09050778919893786</v>
      </c>
      <c r="U57" s="90">
        <f t="shared" si="26"/>
        <v>0.08864049864606212</v>
      </c>
      <c r="V57" s="90">
        <f t="shared" si="26"/>
        <v>0.08604848296900797</v>
      </c>
      <c r="W57" s="90">
        <f t="shared" si="26"/>
        <v>0.08511272446091332</v>
      </c>
      <c r="X57" s="189">
        <f t="shared" si="9"/>
        <v>0.08911446169977548</v>
      </c>
      <c r="Y57" s="190">
        <f t="shared" si="10"/>
        <v>27.59797421524202</v>
      </c>
      <c r="Z57" s="189">
        <f t="shared" si="24"/>
        <v>0.06102437511855124</v>
      </c>
    </row>
    <row r="58" spans="1:39" ht="13.5" hidden="1" thickBot="1">
      <c r="A58" s="114"/>
      <c r="B58" s="115"/>
      <c r="C58" s="15"/>
      <c r="D58" s="15"/>
      <c r="E58" s="15"/>
      <c r="F58"/>
      <c r="G58"/>
      <c r="H58"/>
      <c r="I58"/>
      <c r="M58" s="202"/>
      <c r="N58" s="231"/>
      <c r="O58" s="231"/>
      <c r="P58" s="231"/>
      <c r="Q58" s="231"/>
      <c r="R58" s="231"/>
      <c r="S58" s="231"/>
      <c r="T58" s="231"/>
      <c r="U58" s="231"/>
      <c r="V58" s="231"/>
      <c r="W58" s="231"/>
      <c r="X58" s="203"/>
      <c r="Y58" s="203"/>
      <c r="Z58" s="203"/>
      <c r="AA58" s="203"/>
      <c r="AB58" s="203"/>
      <c r="AC58" s="203"/>
      <c r="AD58" s="203"/>
      <c r="AE58" s="203"/>
      <c r="AF58" s="203"/>
      <c r="AG58" s="203"/>
      <c r="AH58" s="203"/>
      <c r="AI58" s="203"/>
      <c r="AJ58" s="203"/>
      <c r="AK58" s="203"/>
      <c r="AL58" s="203"/>
      <c r="AM58" s="203"/>
    </row>
    <row r="59" spans="1:23" ht="12.75" hidden="1">
      <c r="A59" s="114" t="s">
        <v>66</v>
      </c>
      <c r="B59" s="115">
        <f>IF(CardType="a",DataSheet!B112+DataSheet!$G$38,IF(CardType="b",DataSheet!B112+DataSheet!$G$39,IF(CardType="c",DataSheet!B112,IF(CardType="d",DataSheet!B112+DataSheet!$G$41,IF(CardType="e",DataSheet!B112+DataSheet!$G$42,"N/A")))))</f>
        <v>0.162</v>
      </c>
      <c r="C59" s="22"/>
      <c r="D59" s="22"/>
      <c r="E59" s="15"/>
      <c r="F59"/>
      <c r="G59"/>
      <c r="H59"/>
      <c r="I59"/>
      <c r="M59" s="9" t="s">
        <v>165</v>
      </c>
      <c r="N59" s="7">
        <v>12</v>
      </c>
      <c r="O59" s="7">
        <v>18</v>
      </c>
      <c r="P59" s="7">
        <v>24</v>
      </c>
      <c r="Q59" s="7">
        <v>30</v>
      </c>
      <c r="R59" s="7">
        <v>36</v>
      </c>
      <c r="S59" s="7">
        <v>39</v>
      </c>
      <c r="T59" s="7">
        <v>42</v>
      </c>
      <c r="U59" s="7">
        <v>48</v>
      </c>
      <c r="V59" s="7">
        <v>60</v>
      </c>
      <c r="W59" s="7">
        <v>66</v>
      </c>
    </row>
    <row r="60" spans="1:13" ht="12.75" hidden="1">
      <c r="A60" s="116"/>
      <c r="B60" s="117"/>
      <c r="C60" s="147"/>
      <c r="D60" s="147"/>
      <c r="E60" s="15" t="s">
        <v>68</v>
      </c>
      <c r="F60"/>
      <c r="G60"/>
      <c r="H60"/>
      <c r="I60"/>
      <c r="M60" s="10" t="s">
        <v>1</v>
      </c>
    </row>
    <row r="61" spans="1:23" ht="12.75" hidden="1">
      <c r="A61" s="34"/>
      <c r="B61" s="15"/>
      <c r="C61" s="15"/>
      <c r="D61" s="15"/>
      <c r="E61" s="15"/>
      <c r="F61"/>
      <c r="G61"/>
      <c r="H61"/>
      <c r="I61"/>
      <c r="M61" s="3" t="s">
        <v>238</v>
      </c>
      <c r="N61" s="232">
        <f>+N73</f>
        <v>99.16595115649298</v>
      </c>
      <c r="O61" s="232">
        <f aca="true" t="shared" si="27" ref="O61:W61">+O73</f>
        <v>72.36110198511544</v>
      </c>
      <c r="P61" s="232">
        <f t="shared" si="27"/>
        <v>58.73986084983845</v>
      </c>
      <c r="Q61" s="232">
        <f t="shared" si="27"/>
        <v>48.062695866251936</v>
      </c>
      <c r="R61" s="232">
        <f t="shared" si="27"/>
        <v>44.98797850480033</v>
      </c>
      <c r="S61" s="232">
        <f t="shared" si="27"/>
        <v>42.04009156149158</v>
      </c>
      <c r="T61" s="232">
        <f t="shared" si="27"/>
        <v>39.359369571171776</v>
      </c>
      <c r="U61" s="232">
        <f t="shared" si="27"/>
        <v>35.127798819923704</v>
      </c>
      <c r="V61" s="232">
        <f t="shared" si="27"/>
        <v>28.752316776966147</v>
      </c>
      <c r="W61" s="232">
        <f t="shared" si="27"/>
        <v>27.446441473001364</v>
      </c>
    </row>
    <row r="62" spans="1:23" ht="12.75" hidden="1">
      <c r="A62" s="111"/>
      <c r="B62" s="112">
        <v>48</v>
      </c>
      <c r="C62" s="146"/>
      <c r="D62" s="146"/>
      <c r="E62" s="15"/>
      <c r="F62"/>
      <c r="G62"/>
      <c r="H62"/>
      <c r="I62"/>
      <c r="M62" s="3" t="s">
        <v>239</v>
      </c>
      <c r="N62" s="232">
        <f aca="true" t="shared" si="28" ref="N62:W67">+N74</f>
        <v>94.30552632918828</v>
      </c>
      <c r="O62" s="232">
        <f t="shared" si="28"/>
        <v>66.67696412466385</v>
      </c>
      <c r="P62" s="232">
        <f t="shared" si="28"/>
        <v>51.83440907181362</v>
      </c>
      <c r="Q62" s="232">
        <f t="shared" si="28"/>
        <v>43.774433620983295</v>
      </c>
      <c r="R62" s="232">
        <f t="shared" si="28"/>
        <v>37.02709320510248</v>
      </c>
      <c r="S62" s="232">
        <f t="shared" si="28"/>
        <v>34.98181086386287</v>
      </c>
      <c r="T62" s="232">
        <f t="shared" si="28"/>
        <v>31.548764402615625</v>
      </c>
      <c r="U62" s="232">
        <f t="shared" si="28"/>
        <v>28.573797512268314</v>
      </c>
      <c r="V62" s="232">
        <f t="shared" si="28"/>
        <v>24.37807278851785</v>
      </c>
      <c r="W62" s="232">
        <f t="shared" si="28"/>
        <v>22.96525308947794</v>
      </c>
    </row>
    <row r="63" spans="1:23" ht="12.75" hidden="1">
      <c r="A63" s="114" t="s">
        <v>18</v>
      </c>
      <c r="B63" s="115">
        <f>IF(CardType="a",DataSheet!B116+DataSheet!$H$38,IF(CardType="b",DataSheet!B116+DataSheet!$H$39,IF(CardType="c",DataSheet!B116,IF(CardType="d",DataSheet!B116+DataSheet!$H$41,IF(CardType="e",DataSheet!B116+DataSheet!$H$42,"N/A")))))</f>
        <v>0.20900000000000002</v>
      </c>
      <c r="C63" s="22"/>
      <c r="D63" s="22"/>
      <c r="E63" s="15"/>
      <c r="F63"/>
      <c r="G63"/>
      <c r="H63"/>
      <c r="I63"/>
      <c r="M63" s="3" t="s">
        <v>2</v>
      </c>
      <c r="N63" s="232">
        <f t="shared" si="28"/>
        <v>91.90937444394673</v>
      </c>
      <c r="O63" s="232">
        <f t="shared" si="28"/>
        <v>63.99626117098159</v>
      </c>
      <c r="P63" s="232">
        <f t="shared" si="28"/>
        <v>49.732373359711865</v>
      </c>
      <c r="Q63" s="232">
        <f t="shared" si="28"/>
        <v>41.476030637867055</v>
      </c>
      <c r="R63" s="232">
        <f t="shared" si="28"/>
        <v>35.61812368070625</v>
      </c>
      <c r="S63" s="232">
        <f t="shared" si="28"/>
        <v>32.614814294385106</v>
      </c>
      <c r="T63" s="232">
        <f t="shared" si="28"/>
        <v>30.838338180284154</v>
      </c>
      <c r="U63" s="232">
        <f t="shared" si="28"/>
        <v>27.967382373149867</v>
      </c>
      <c r="V63" s="232">
        <f t="shared" si="28"/>
        <v>23.496227245786404</v>
      </c>
      <c r="W63" s="232">
        <f t="shared" si="28"/>
        <v>22.06483608959145</v>
      </c>
    </row>
    <row r="64" spans="1:23" ht="12.75" hidden="1">
      <c r="A64" s="114"/>
      <c r="B64" s="115"/>
      <c r="C64" s="15"/>
      <c r="D64" s="15"/>
      <c r="E64" s="15"/>
      <c r="F64"/>
      <c r="G64"/>
      <c r="H64"/>
      <c r="I64"/>
      <c r="M64" s="3" t="s">
        <v>3</v>
      </c>
      <c r="N64" s="232">
        <f t="shared" si="28"/>
        <v>90.72017544734558</v>
      </c>
      <c r="O64" s="232">
        <f t="shared" si="28"/>
        <v>62.445451166603696</v>
      </c>
      <c r="P64" s="232">
        <f t="shared" si="28"/>
        <v>48.10320935768795</v>
      </c>
      <c r="Q64" s="232">
        <f t="shared" si="28"/>
        <v>39.68251203285306</v>
      </c>
      <c r="R64" s="232">
        <f t="shared" si="28"/>
        <v>34.12359185399892</v>
      </c>
      <c r="S64" s="232">
        <f t="shared" si="28"/>
        <v>32.036537822237555</v>
      </c>
      <c r="T64" s="232">
        <f t="shared" si="28"/>
        <v>30.25281348197571</v>
      </c>
      <c r="U64" s="232">
        <f t="shared" si="28"/>
        <v>27.24869775363216</v>
      </c>
      <c r="V64" s="232">
        <f t="shared" si="28"/>
        <v>23.1234719708441</v>
      </c>
      <c r="W64" s="232">
        <f t="shared" si="28"/>
        <v>21.68462272893097</v>
      </c>
    </row>
    <row r="65" spans="1:23" ht="12.75" hidden="1">
      <c r="A65" s="114" t="s">
        <v>2</v>
      </c>
      <c r="B65" s="115">
        <f>IF(CardType="a",DataSheet!B118+DataSheet!$H$38,IF(CardType="b",DataSheet!B118+DataSheet!$H$39,IF(CardType="c",DataSheet!B118,IF(CardType="d",DataSheet!B118+DataSheet!$H$41,IF(CardType="e",DataSheet!B118+DataSheet!$H$42,"N/A")))))</f>
        <v>0.17650000000000002</v>
      </c>
      <c r="C65" s="22"/>
      <c r="D65" s="22"/>
      <c r="E65" s="15"/>
      <c r="F65"/>
      <c r="G65"/>
      <c r="H65"/>
      <c r="I65"/>
      <c r="M65" s="3" t="s">
        <v>4</v>
      </c>
      <c r="N65" s="232">
        <f t="shared" si="28"/>
        <v>90.32511616377236</v>
      </c>
      <c r="O65" s="232">
        <f t="shared" si="28"/>
        <v>62.0293706289752</v>
      </c>
      <c r="P65" s="232">
        <f t="shared" si="28"/>
        <v>47.88804745377878</v>
      </c>
      <c r="Q65" s="232">
        <f t="shared" si="28"/>
        <v>39.57177992804574</v>
      </c>
      <c r="R65" s="232">
        <f t="shared" si="28"/>
        <v>33.89665527841948</v>
      </c>
      <c r="S65" s="232">
        <f t="shared" si="28"/>
        <v>31.806763896957253</v>
      </c>
      <c r="T65" s="232">
        <f t="shared" si="28"/>
        <v>30.020272612836102</v>
      </c>
      <c r="U65" s="232">
        <f t="shared" si="28"/>
        <v>27.011344146669106</v>
      </c>
      <c r="V65" s="232">
        <f t="shared" si="28"/>
        <v>22.87671581520114</v>
      </c>
      <c r="W65" s="232">
        <f t="shared" si="28"/>
        <v>21.433066706941762</v>
      </c>
    </row>
    <row r="66" spans="1:23" ht="12.75" hidden="1">
      <c r="A66" s="114"/>
      <c r="B66" s="115"/>
      <c r="C66" s="15"/>
      <c r="D66" s="15"/>
      <c r="E66" s="15"/>
      <c r="F66"/>
      <c r="G66"/>
      <c r="H66"/>
      <c r="I66"/>
      <c r="M66" s="3" t="s">
        <v>19</v>
      </c>
      <c r="N66" s="232">
        <f t="shared" si="28"/>
        <v>89.53703078211313</v>
      </c>
      <c r="O66" s="232">
        <f t="shared" si="28"/>
        <v>61.82182289649152</v>
      </c>
      <c r="P66" s="232">
        <f t="shared" si="28"/>
        <v>47.7806498688815</v>
      </c>
      <c r="Q66" s="232">
        <f t="shared" si="28"/>
        <v>39.35080169431588</v>
      </c>
      <c r="R66" s="232">
        <f t="shared" si="28"/>
        <v>33.783489052414126</v>
      </c>
      <c r="S66" s="232">
        <f t="shared" si="28"/>
        <v>31.692207906803116</v>
      </c>
      <c r="T66" s="232">
        <f t="shared" si="28"/>
        <v>29.90436178019372</v>
      </c>
      <c r="U66" s="232">
        <f t="shared" si="28"/>
        <v>26.893084217815172</v>
      </c>
      <c r="V66" s="232">
        <f t="shared" si="28"/>
        <v>22.753865035240576</v>
      </c>
      <c r="W66" s="232">
        <f t="shared" si="28"/>
        <v>21.307868399766573</v>
      </c>
    </row>
    <row r="67" spans="1:23" ht="12.75" hidden="1">
      <c r="A67" s="114" t="s">
        <v>3</v>
      </c>
      <c r="B67" s="115">
        <f>IF(CardType="a",DataSheet!B120+DataSheet!$H$38,IF(CardType="b",DataSheet!B120+DataSheet!$H$39,IF(CardType="c",DataSheet!B120,IF(CardType="d",DataSheet!B120+DataSheet!$H$41,IF(CardType="e",DataSheet!B120+DataSheet!$H$42,"N/A")))))</f>
        <v>0.169</v>
      </c>
      <c r="C67" s="22"/>
      <c r="D67" s="22"/>
      <c r="E67" s="15"/>
      <c r="F67"/>
      <c r="G67"/>
      <c r="H67"/>
      <c r="I67"/>
      <c r="M67" s="3" t="s">
        <v>221</v>
      </c>
      <c r="N67" s="232">
        <f t="shared" si="28"/>
        <v>89.24220251179254</v>
      </c>
      <c r="O67" s="232">
        <f t="shared" si="28"/>
        <v>61.51111946614208</v>
      </c>
      <c r="P67" s="232">
        <f t="shared" si="28"/>
        <v>47.56622231085806</v>
      </c>
      <c r="Q67" s="232">
        <f t="shared" si="28"/>
        <v>39.24055607822235</v>
      </c>
      <c r="R67" s="232">
        <f t="shared" si="28"/>
        <v>33.557762502824204</v>
      </c>
      <c r="S67" s="232">
        <f t="shared" si="28"/>
        <v>31.46375994696081</v>
      </c>
      <c r="T67" s="232">
        <f t="shared" si="28"/>
        <v>29.673261722816452</v>
      </c>
      <c r="U67" s="232">
        <f t="shared" si="28"/>
        <v>26.657401249009745</v>
      </c>
      <c r="V67" s="232">
        <f t="shared" si="28"/>
        <v>22.509223127014696</v>
      </c>
      <c r="W67" s="232">
        <f t="shared" si="28"/>
        <v>21.058637470436203</v>
      </c>
    </row>
    <row r="68" spans="1:23" ht="12.75" hidden="1">
      <c r="A68" s="114"/>
      <c r="B68" s="115"/>
      <c r="C68" s="15"/>
      <c r="D68" s="15"/>
      <c r="E68" s="15"/>
      <c r="F68"/>
      <c r="G68"/>
      <c r="H68"/>
      <c r="I68"/>
      <c r="N68"/>
      <c r="O68"/>
      <c r="P68"/>
      <c r="Q68"/>
      <c r="R68"/>
      <c r="S68"/>
      <c r="T68"/>
      <c r="U68"/>
      <c r="V68"/>
      <c r="W68"/>
    </row>
    <row r="69" spans="1:23" ht="12.75" hidden="1">
      <c r="A69" s="114" t="s">
        <v>4</v>
      </c>
      <c r="B69" s="115">
        <f>IF(CardType="a",DataSheet!B122+DataSheet!$H$38,IF(CardType="b",DataSheet!B122+DataSheet!$H$39,IF(CardType="c",DataSheet!B122,IF(CardType="d",DataSheet!B122+DataSheet!$H$41,IF(CardType="e",DataSheet!B122+DataSheet!$H$42,"N/A")))))</f>
        <v>0.1615</v>
      </c>
      <c r="C69" s="22"/>
      <c r="D69" s="22"/>
      <c r="E69" s="15"/>
      <c r="F69"/>
      <c r="G69"/>
      <c r="H69"/>
      <c r="I69"/>
      <c r="N69"/>
      <c r="O69"/>
      <c r="P69"/>
      <c r="Q69"/>
      <c r="R69"/>
      <c r="S69"/>
      <c r="T69"/>
      <c r="U69"/>
      <c r="V69"/>
      <c r="W69"/>
    </row>
    <row r="70" spans="1:9" ht="12.75" hidden="1">
      <c r="A70" s="114"/>
      <c r="B70" s="115"/>
      <c r="C70" s="15"/>
      <c r="D70" s="15"/>
      <c r="E70" s="15"/>
      <c r="F70"/>
      <c r="G70"/>
      <c r="H70"/>
      <c r="I70"/>
    </row>
    <row r="71" spans="1:23" ht="12.75" hidden="1">
      <c r="A71" s="114" t="s">
        <v>66</v>
      </c>
      <c r="B71" s="115">
        <f>IF(CardType="a",DataSheet!B124+DataSheet!$H$38,IF(CardType="b",DataSheet!B124+DataSheet!$H$39,IF(CardType="c",DataSheet!B124,IF(CardType="d",DataSheet!B124+DataSheet!$H$41,IF(CardType="e",DataSheet!B124+DataSheet!$H$42,"N/A")))))</f>
        <v>0.159</v>
      </c>
      <c r="C71" s="22"/>
      <c r="D71" s="22"/>
      <c r="E71" s="15"/>
      <c r="F71"/>
      <c r="G71"/>
      <c r="H71"/>
      <c r="I71"/>
      <c r="M71" s="9" t="s">
        <v>166</v>
      </c>
      <c r="N71" s="7">
        <v>12</v>
      </c>
      <c r="O71" s="7">
        <v>18</v>
      </c>
      <c r="P71" s="7">
        <v>24</v>
      </c>
      <c r="Q71" s="7">
        <v>30</v>
      </c>
      <c r="R71" s="7">
        <v>36</v>
      </c>
      <c r="S71" s="7">
        <v>39</v>
      </c>
      <c r="T71" s="7">
        <v>42</v>
      </c>
      <c r="U71" s="7">
        <v>48</v>
      </c>
      <c r="V71" s="7">
        <v>60</v>
      </c>
      <c r="W71" s="7">
        <v>66</v>
      </c>
    </row>
    <row r="72" spans="1:13" ht="12.75" hidden="1">
      <c r="A72" s="116"/>
      <c r="B72" s="117"/>
      <c r="C72" s="147"/>
      <c r="D72" s="147"/>
      <c r="E72" s="15"/>
      <c r="F72"/>
      <c r="G72"/>
      <c r="H72"/>
      <c r="I72"/>
      <c r="M72" s="10" t="s">
        <v>1</v>
      </c>
    </row>
    <row r="73" spans="1:23" ht="12.75" hidden="1">
      <c r="A73" s="34"/>
      <c r="B73" s="15"/>
      <c r="C73" s="15"/>
      <c r="D73" s="15"/>
      <c r="E73" s="15"/>
      <c r="F73"/>
      <c r="G73"/>
      <c r="H73"/>
      <c r="I73"/>
      <c r="M73" s="3" t="s">
        <v>140</v>
      </c>
      <c r="N73" s="232">
        <f>PMT(B5/12,$B$3,$H$23*-1,0,1)</f>
        <v>99.16595115649298</v>
      </c>
      <c r="O73" s="232">
        <f>PMT(C5/12,$C$3,$H$23*-1,0,1)</f>
        <v>72.36110198511544</v>
      </c>
      <c r="P73" s="232">
        <f>PMT(D5/12,$D$3,$H$23*-1,0,1)</f>
        <v>58.73986084983845</v>
      </c>
      <c r="Q73" s="232">
        <f>PMT(E5/12,$E$3,$H$23*-1,0,1)</f>
        <v>48.062695866251936</v>
      </c>
      <c r="R73" s="232">
        <f>PMT(F5/12,$F$3,$H$23*-1,0,1)</f>
        <v>44.98797850480033</v>
      </c>
      <c r="S73" s="232">
        <f>PMT(G5/12,$G$3,$H$23*-1,0,1)</f>
        <v>42.04009156149158</v>
      </c>
      <c r="T73" s="232">
        <f aca="true" t="shared" si="29" ref="T73:T79">PMT(H5/12,$H$3,$H$23*-1,0,1)</f>
        <v>39.359369571171776</v>
      </c>
      <c r="U73" s="232">
        <f>PMT(I5/12,$I$3,$H$23*-1,0,1)</f>
        <v>35.127798819923704</v>
      </c>
      <c r="V73" s="232">
        <f>PMT(J5/12,$J$3,$H$23*-1,0,1)</f>
        <v>28.752316776966147</v>
      </c>
      <c r="W73" s="232">
        <f>PMT(K5/12,$K$3,$H$23*-1,0,1)</f>
        <v>27.446441473001364</v>
      </c>
    </row>
    <row r="74" spans="1:23" ht="12.75" hidden="1">
      <c r="A74" s="111"/>
      <c r="B74" s="112">
        <v>60</v>
      </c>
      <c r="C74" s="146"/>
      <c r="D74" s="15"/>
      <c r="E74" s="15"/>
      <c r="F74"/>
      <c r="G74"/>
      <c r="H74"/>
      <c r="I74"/>
      <c r="M74" s="3" t="s">
        <v>18</v>
      </c>
      <c r="N74" s="232">
        <f aca="true" t="shared" si="30" ref="N74:N79">PMT(B6/12,$B$3,$H$23*-1,0,1)</f>
        <v>94.30552632918828</v>
      </c>
      <c r="O74" s="232">
        <f aca="true" t="shared" si="31" ref="O74:O79">PMT(C6/12,$C$3,$H$23*-1,0,1)</f>
        <v>66.67696412466385</v>
      </c>
      <c r="P74" s="232">
        <f aca="true" t="shared" si="32" ref="P74:P79">PMT(D6/12,$D$3,$H$23*-1,0,1)</f>
        <v>51.83440907181362</v>
      </c>
      <c r="Q74" s="232">
        <f aca="true" t="shared" si="33" ref="Q74:Q79">PMT(E6/12,$E$3,$H$23*-1,0,1)</f>
        <v>43.774433620983295</v>
      </c>
      <c r="R74" s="232">
        <f aca="true" t="shared" si="34" ref="R74:R79">PMT(F6/12,$F$3,$H$23*-1,0,1)</f>
        <v>37.02709320510248</v>
      </c>
      <c r="S74" s="232">
        <f aca="true" t="shared" si="35" ref="S74:S79">PMT(G6/12,$G$3,$H$23*-1,0,1)</f>
        <v>34.98181086386287</v>
      </c>
      <c r="T74" s="232">
        <f t="shared" si="29"/>
        <v>31.548764402615625</v>
      </c>
      <c r="U74" s="232">
        <f aca="true" t="shared" si="36" ref="U74:U79">PMT(I6/12,$I$3,$H$23*-1,0,1)</f>
        <v>28.573797512268314</v>
      </c>
      <c r="V74" s="232">
        <f aca="true" t="shared" si="37" ref="V74:V79">PMT(J6/12,$J$3,$H$23*-1,0,1)</f>
        <v>24.37807278851785</v>
      </c>
      <c r="W74" s="232">
        <f aca="true" t="shared" si="38" ref="W74:W79">PMT(K6/12,$K$3,$H$23*-1,0,1)</f>
        <v>22.96525308947794</v>
      </c>
    </row>
    <row r="75" spans="1:23" ht="12.75" hidden="1">
      <c r="A75" s="114" t="s">
        <v>18</v>
      </c>
      <c r="B75" s="115">
        <f>IF(CardType="a",DataSheet!B128+DataSheet!$H$38,IF(CardType="b",DataSheet!B128+DataSheet!$H$39,IF(CardType="c",DataSheet!B128,IF(CardType="d",DataSheet!B128+DataSheet!$H$41,IF(CardType="e",DataSheet!B128+DataSheet!$H$42,"N/A")))))</f>
        <v>0.20900000000000002</v>
      </c>
      <c r="C75" s="22"/>
      <c r="D75" s="15"/>
      <c r="E75" s="15"/>
      <c r="F75"/>
      <c r="G75"/>
      <c r="H75"/>
      <c r="I75"/>
      <c r="M75" s="3" t="s">
        <v>2</v>
      </c>
      <c r="N75" s="232">
        <f t="shared" si="30"/>
        <v>91.90937444394673</v>
      </c>
      <c r="O75" s="232">
        <f t="shared" si="31"/>
        <v>63.99626117098159</v>
      </c>
      <c r="P75" s="232">
        <f t="shared" si="32"/>
        <v>49.732373359711865</v>
      </c>
      <c r="Q75" s="232">
        <f t="shared" si="33"/>
        <v>41.476030637867055</v>
      </c>
      <c r="R75" s="232">
        <f t="shared" si="34"/>
        <v>35.61812368070625</v>
      </c>
      <c r="S75" s="232">
        <f t="shared" si="35"/>
        <v>32.614814294385106</v>
      </c>
      <c r="T75" s="232">
        <f t="shared" si="29"/>
        <v>30.838338180284154</v>
      </c>
      <c r="U75" s="232">
        <f t="shared" si="36"/>
        <v>27.967382373149867</v>
      </c>
      <c r="V75" s="232">
        <f t="shared" si="37"/>
        <v>23.496227245786404</v>
      </c>
      <c r="W75" s="232">
        <f t="shared" si="38"/>
        <v>22.06483608959145</v>
      </c>
    </row>
    <row r="76" spans="1:23" ht="12.75" hidden="1">
      <c r="A76" s="114"/>
      <c r="B76" s="115"/>
      <c r="C76" s="15"/>
      <c r="D76" s="15"/>
      <c r="E76" s="15"/>
      <c r="F76"/>
      <c r="G76"/>
      <c r="H76"/>
      <c r="I76"/>
      <c r="M76" s="3" t="s">
        <v>3</v>
      </c>
      <c r="N76" s="232">
        <f t="shared" si="30"/>
        <v>90.72017544734558</v>
      </c>
      <c r="O76" s="232">
        <f t="shared" si="31"/>
        <v>62.445451166603696</v>
      </c>
      <c r="P76" s="232">
        <f t="shared" si="32"/>
        <v>48.10320935768795</v>
      </c>
      <c r="Q76" s="232">
        <f t="shared" si="33"/>
        <v>39.68251203285306</v>
      </c>
      <c r="R76" s="232">
        <f t="shared" si="34"/>
        <v>34.12359185399892</v>
      </c>
      <c r="S76" s="232">
        <f t="shared" si="35"/>
        <v>32.036537822237555</v>
      </c>
      <c r="T76" s="232">
        <f t="shared" si="29"/>
        <v>30.25281348197571</v>
      </c>
      <c r="U76" s="232">
        <f t="shared" si="36"/>
        <v>27.24869775363216</v>
      </c>
      <c r="V76" s="232">
        <f t="shared" si="37"/>
        <v>23.1234719708441</v>
      </c>
      <c r="W76" s="232">
        <f t="shared" si="38"/>
        <v>21.68462272893097</v>
      </c>
    </row>
    <row r="77" spans="1:23" ht="12.75" hidden="1">
      <c r="A77" s="114" t="s">
        <v>2</v>
      </c>
      <c r="B77" s="115">
        <f>IF(CardType="a",DataSheet!B130+DataSheet!$H$38,IF(CardType="b",DataSheet!B130+DataSheet!$H$39,IF(CardType="c",DataSheet!B130,IF(CardType="d",DataSheet!B130+DataSheet!$H$41,IF(CardType="e",DataSheet!B130+DataSheet!$H$42,"N/A")))))</f>
        <v>0.1815</v>
      </c>
      <c r="C77" s="22"/>
      <c r="D77" s="15"/>
      <c r="E77" s="15"/>
      <c r="F77"/>
      <c r="G77"/>
      <c r="H77"/>
      <c r="I77"/>
      <c r="M77" s="3" t="s">
        <v>4</v>
      </c>
      <c r="N77" s="232">
        <f t="shared" si="30"/>
        <v>90.32511616377236</v>
      </c>
      <c r="O77" s="232">
        <f t="shared" si="31"/>
        <v>62.0293706289752</v>
      </c>
      <c r="P77" s="232">
        <f t="shared" si="32"/>
        <v>47.88804745377878</v>
      </c>
      <c r="Q77" s="232">
        <f t="shared" si="33"/>
        <v>39.57177992804574</v>
      </c>
      <c r="R77" s="232">
        <f t="shared" si="34"/>
        <v>33.89665527841948</v>
      </c>
      <c r="S77" s="232">
        <f t="shared" si="35"/>
        <v>31.806763896957253</v>
      </c>
      <c r="T77" s="232">
        <f t="shared" si="29"/>
        <v>30.020272612836102</v>
      </c>
      <c r="U77" s="232">
        <f t="shared" si="36"/>
        <v>27.011344146669106</v>
      </c>
      <c r="V77" s="232">
        <f t="shared" si="37"/>
        <v>22.87671581520114</v>
      </c>
      <c r="W77" s="232">
        <f t="shared" si="38"/>
        <v>21.433066706941762</v>
      </c>
    </row>
    <row r="78" spans="1:23" ht="12.75" hidden="1">
      <c r="A78" s="114"/>
      <c r="B78" s="115"/>
      <c r="C78" s="15"/>
      <c r="D78" s="15"/>
      <c r="E78" s="15"/>
      <c r="F78"/>
      <c r="G78"/>
      <c r="H78"/>
      <c r="I78"/>
      <c r="M78" s="3" t="s">
        <v>19</v>
      </c>
      <c r="N78" s="232">
        <f t="shared" si="30"/>
        <v>89.53703078211313</v>
      </c>
      <c r="O78" s="232">
        <f t="shared" si="31"/>
        <v>61.82182289649152</v>
      </c>
      <c r="P78" s="232">
        <f t="shared" si="32"/>
        <v>47.7806498688815</v>
      </c>
      <c r="Q78" s="232">
        <f t="shared" si="33"/>
        <v>39.35080169431588</v>
      </c>
      <c r="R78" s="232">
        <f t="shared" si="34"/>
        <v>33.783489052414126</v>
      </c>
      <c r="S78" s="232">
        <f t="shared" si="35"/>
        <v>31.692207906803116</v>
      </c>
      <c r="T78" s="232">
        <f t="shared" si="29"/>
        <v>29.90436178019372</v>
      </c>
      <c r="U78" s="232">
        <f t="shared" si="36"/>
        <v>26.893084217815172</v>
      </c>
      <c r="V78" s="232">
        <f t="shared" si="37"/>
        <v>22.753865035240576</v>
      </c>
      <c r="W78" s="232">
        <f t="shared" si="38"/>
        <v>21.307868399766573</v>
      </c>
    </row>
    <row r="79" spans="1:23" ht="12.75" hidden="1">
      <c r="A79" s="114" t="s">
        <v>3</v>
      </c>
      <c r="B79" s="115">
        <f>IF(CardType="a",DataSheet!B132+DataSheet!$H$38,IF(CardType="b",DataSheet!B132+DataSheet!$H$39,IF(CardType="c",DataSheet!B132,IF(CardType="d",DataSheet!B132+DataSheet!$H$41,IF(CardType="e",DataSheet!B132+DataSheet!$H$42,"N/A")))))</f>
        <v>0.1715</v>
      </c>
      <c r="C79" s="22"/>
      <c r="D79" s="15"/>
      <c r="E79" s="15"/>
      <c r="F79"/>
      <c r="G79"/>
      <c r="H79"/>
      <c r="I79"/>
      <c r="M79" s="3" t="s">
        <v>221</v>
      </c>
      <c r="N79" s="232">
        <f t="shared" si="30"/>
        <v>89.24220251179254</v>
      </c>
      <c r="O79" s="232">
        <f t="shared" si="31"/>
        <v>61.51111946614208</v>
      </c>
      <c r="P79" s="232">
        <f t="shared" si="32"/>
        <v>47.56622231085806</v>
      </c>
      <c r="Q79" s="232">
        <f t="shared" si="33"/>
        <v>39.24055607822235</v>
      </c>
      <c r="R79" s="232">
        <f t="shared" si="34"/>
        <v>33.557762502824204</v>
      </c>
      <c r="S79" s="232">
        <f t="shared" si="35"/>
        <v>31.46375994696081</v>
      </c>
      <c r="T79" s="232">
        <f t="shared" si="29"/>
        <v>29.673261722816452</v>
      </c>
      <c r="U79" s="232">
        <f t="shared" si="36"/>
        <v>26.657401249009745</v>
      </c>
      <c r="V79" s="232">
        <f t="shared" si="37"/>
        <v>22.509223127014696</v>
      </c>
      <c r="W79" s="232">
        <f t="shared" si="38"/>
        <v>21.058637470436203</v>
      </c>
    </row>
    <row r="80" spans="1:23" ht="12.75" hidden="1">
      <c r="A80" s="114"/>
      <c r="B80" s="115"/>
      <c r="C80" s="15"/>
      <c r="D80" s="15"/>
      <c r="E80" s="15"/>
      <c r="F80"/>
      <c r="G80"/>
      <c r="H80"/>
      <c r="I80"/>
      <c r="N80"/>
      <c r="O80"/>
      <c r="P80"/>
      <c r="Q80"/>
      <c r="R80"/>
      <c r="S80"/>
      <c r="T80"/>
      <c r="U80"/>
      <c r="V80"/>
      <c r="W80"/>
    </row>
    <row r="81" spans="1:23" ht="12.75" hidden="1">
      <c r="A81" s="114" t="s">
        <v>4</v>
      </c>
      <c r="B81" s="115">
        <f>IF(CardType="a",DataSheet!B134+DataSheet!$H$38,IF(CardType="b",DataSheet!B134+DataSheet!$H$39,IF(CardType="c",DataSheet!B134,IF(CardType="d",DataSheet!B134+DataSheet!$H$41,IF(CardType="e",DataSheet!B134+DataSheet!$H$42,"N/A")))))</f>
        <v>0.164</v>
      </c>
      <c r="C81" s="22"/>
      <c r="D81" s="15"/>
      <c r="E81" s="15"/>
      <c r="F81"/>
      <c r="G81"/>
      <c r="H81"/>
      <c r="I81"/>
      <c r="M81" s="9" t="s">
        <v>167</v>
      </c>
      <c r="N81" s="7">
        <v>12</v>
      </c>
      <c r="O81" s="7">
        <v>18</v>
      </c>
      <c r="P81" s="7">
        <v>24</v>
      </c>
      <c r="Q81" s="7">
        <v>30</v>
      </c>
      <c r="R81" s="7">
        <v>36</v>
      </c>
      <c r="S81" s="7">
        <v>39</v>
      </c>
      <c r="T81" s="7">
        <v>42</v>
      </c>
      <c r="U81" s="7">
        <v>48</v>
      </c>
      <c r="V81" s="7">
        <v>60</v>
      </c>
      <c r="W81" s="7">
        <v>66</v>
      </c>
    </row>
    <row r="82" spans="1:13" ht="12.75" hidden="1">
      <c r="A82" s="114"/>
      <c r="B82" s="115"/>
      <c r="C82" s="15"/>
      <c r="D82" s="15"/>
      <c r="E82" s="15"/>
      <c r="F82"/>
      <c r="G82"/>
      <c r="H82"/>
      <c r="I82"/>
      <c r="M82" s="10" t="s">
        <v>1</v>
      </c>
    </row>
    <row r="83" spans="1:23" ht="12.75" hidden="1">
      <c r="A83" s="114" t="s">
        <v>66</v>
      </c>
      <c r="B83" s="115">
        <f>IF(CardType="a",DataSheet!B136+DataSheet!$H$38,IF(CardType="b",DataSheet!B136+DataSheet!$H$39,IF(CardType="c",DataSheet!B136,IF(CardType="d",DataSheet!B136+DataSheet!$H$41,IF(CardType="e",DataSheet!B136+DataSheet!$H$42,"N/A")))))</f>
        <v>0.1615</v>
      </c>
      <c r="C83" s="22"/>
      <c r="D83" s="15"/>
      <c r="E83" s="15"/>
      <c r="F83"/>
      <c r="G83"/>
      <c r="H83"/>
      <c r="I83"/>
      <c r="M83" s="3" t="s">
        <v>140</v>
      </c>
      <c r="N83" s="233">
        <v>1000</v>
      </c>
      <c r="O83" s="233">
        <v>1000</v>
      </c>
      <c r="P83" s="233">
        <v>1000</v>
      </c>
      <c r="Q83" s="233">
        <v>1000</v>
      </c>
      <c r="R83" s="233">
        <v>1000</v>
      </c>
      <c r="S83" s="233">
        <v>1000</v>
      </c>
      <c r="T83" s="233">
        <v>1000</v>
      </c>
      <c r="U83" s="233">
        <v>1000</v>
      </c>
      <c r="V83" s="233">
        <v>1000</v>
      </c>
      <c r="W83" s="233">
        <v>1000</v>
      </c>
    </row>
    <row r="84" spans="1:23" ht="12.75" hidden="1">
      <c r="A84" s="116"/>
      <c r="B84" s="117"/>
      <c r="C84" s="147"/>
      <c r="D84" s="15"/>
      <c r="E84" s="15"/>
      <c r="F84"/>
      <c r="G84"/>
      <c r="H84"/>
      <c r="I84"/>
      <c r="M84" s="3" t="s">
        <v>18</v>
      </c>
      <c r="N84" s="233">
        <v>1000</v>
      </c>
      <c r="O84" s="233">
        <v>1000</v>
      </c>
      <c r="P84" s="233">
        <v>1000</v>
      </c>
      <c r="Q84" s="233">
        <v>1000</v>
      </c>
      <c r="R84" s="233">
        <v>1000</v>
      </c>
      <c r="S84" s="233">
        <v>1000</v>
      </c>
      <c r="T84" s="233">
        <v>1000</v>
      </c>
      <c r="U84" s="233">
        <v>1000</v>
      </c>
      <c r="V84" s="233">
        <v>1000</v>
      </c>
      <c r="W84" s="233">
        <v>1000</v>
      </c>
    </row>
    <row r="85" spans="2:23" ht="12.75" hidden="1">
      <c r="B85"/>
      <c r="C85"/>
      <c r="D85"/>
      <c r="E85"/>
      <c r="F85"/>
      <c r="G85"/>
      <c r="H85"/>
      <c r="I85"/>
      <c r="M85" s="3" t="s">
        <v>2</v>
      </c>
      <c r="N85" s="233">
        <v>1000</v>
      </c>
      <c r="O85" s="233">
        <v>1000</v>
      </c>
      <c r="P85" s="233">
        <v>1000</v>
      </c>
      <c r="Q85" s="233">
        <v>1000</v>
      </c>
      <c r="R85" s="233">
        <v>1000</v>
      </c>
      <c r="S85" s="233">
        <v>1000</v>
      </c>
      <c r="T85" s="233">
        <v>1000</v>
      </c>
      <c r="U85" s="233">
        <v>1000</v>
      </c>
      <c r="V85" s="233">
        <v>1000</v>
      </c>
      <c r="W85" s="233">
        <v>1000</v>
      </c>
    </row>
    <row r="86" spans="2:23" ht="12.75" hidden="1">
      <c r="B86"/>
      <c r="C86"/>
      <c r="D86"/>
      <c r="E86"/>
      <c r="F86"/>
      <c r="G86"/>
      <c r="H86"/>
      <c r="I86"/>
      <c r="M86" s="3" t="s">
        <v>3</v>
      </c>
      <c r="N86" s="233">
        <v>1000</v>
      </c>
      <c r="O86" s="233">
        <v>1000</v>
      </c>
      <c r="P86" s="233">
        <v>1000</v>
      </c>
      <c r="Q86" s="233">
        <v>1000</v>
      </c>
      <c r="R86" s="233">
        <v>1000</v>
      </c>
      <c r="S86" s="233">
        <v>1000</v>
      </c>
      <c r="T86" s="233">
        <v>1000</v>
      </c>
      <c r="U86" s="233">
        <v>1000</v>
      </c>
      <c r="V86" s="233">
        <v>1000</v>
      </c>
      <c r="W86" s="233">
        <v>1000</v>
      </c>
    </row>
    <row r="87" spans="1:23" ht="22.5" hidden="1">
      <c r="A87" s="108" t="s">
        <v>58</v>
      </c>
      <c r="B87" s="108" t="s">
        <v>59</v>
      </c>
      <c r="C87" s="34"/>
      <c r="D87" s="34"/>
      <c r="E87" s="34"/>
      <c r="F87"/>
      <c r="G87"/>
      <c r="H87"/>
      <c r="I87"/>
      <c r="M87" s="3" t="s">
        <v>4</v>
      </c>
      <c r="N87" s="233">
        <v>1000</v>
      </c>
      <c r="O87" s="233">
        <v>1000</v>
      </c>
      <c r="P87" s="233">
        <v>1000</v>
      </c>
      <c r="Q87" s="233">
        <v>1000</v>
      </c>
      <c r="R87" s="233">
        <v>1000</v>
      </c>
      <c r="S87" s="233">
        <v>1000</v>
      </c>
      <c r="T87" s="233">
        <v>1000</v>
      </c>
      <c r="U87" s="233">
        <v>1000</v>
      </c>
      <c r="V87" s="233">
        <v>1000</v>
      </c>
      <c r="W87" s="233">
        <v>1000</v>
      </c>
    </row>
    <row r="88" spans="1:23" ht="12.75" hidden="1">
      <c r="A88" s="34"/>
      <c r="B88" s="109"/>
      <c r="C88" s="34"/>
      <c r="D88" s="34"/>
      <c r="E88" s="34"/>
      <c r="F88"/>
      <c r="G88"/>
      <c r="H88"/>
      <c r="I88"/>
      <c r="M88" s="3" t="s">
        <v>19</v>
      </c>
      <c r="N88" s="233">
        <v>1000</v>
      </c>
      <c r="O88" s="233">
        <v>1000</v>
      </c>
      <c r="P88" s="233">
        <v>1000</v>
      </c>
      <c r="Q88" s="233">
        <v>1000</v>
      </c>
      <c r="R88" s="233">
        <v>1000</v>
      </c>
      <c r="S88" s="233">
        <v>1000</v>
      </c>
      <c r="T88" s="233">
        <v>1000</v>
      </c>
      <c r="U88" s="233">
        <v>1000</v>
      </c>
      <c r="V88" s="233">
        <v>1000</v>
      </c>
      <c r="W88" s="233">
        <v>1000</v>
      </c>
    </row>
    <row r="89" spans="1:23" ht="15.75" hidden="1">
      <c r="A89" s="110" t="s">
        <v>60</v>
      </c>
      <c r="B89" s="34"/>
      <c r="C89" s="34"/>
      <c r="D89" s="34"/>
      <c r="E89" s="34"/>
      <c r="F89"/>
      <c r="G89"/>
      <c r="H89"/>
      <c r="I89"/>
      <c r="M89" s="3" t="s">
        <v>221</v>
      </c>
      <c r="N89" s="233">
        <v>1000</v>
      </c>
      <c r="O89" s="233">
        <v>1000</v>
      </c>
      <c r="P89" s="233">
        <v>1000</v>
      </c>
      <c r="Q89" s="233">
        <v>1000</v>
      </c>
      <c r="R89" s="233">
        <v>1000</v>
      </c>
      <c r="S89" s="233">
        <v>1000</v>
      </c>
      <c r="T89" s="233">
        <v>1000</v>
      </c>
      <c r="U89" s="233">
        <v>1000</v>
      </c>
      <c r="V89" s="233">
        <v>1000</v>
      </c>
      <c r="W89" s="233">
        <v>1000</v>
      </c>
    </row>
    <row r="90" spans="1:9" ht="12.75" hidden="1">
      <c r="A90" s="34"/>
      <c r="B90" s="34"/>
      <c r="C90" s="34"/>
      <c r="D90" s="34"/>
      <c r="E90" s="34"/>
      <c r="F90"/>
      <c r="G90"/>
      <c r="H90"/>
      <c r="I90"/>
    </row>
    <row r="91" spans="1:9" ht="12.75" hidden="1">
      <c r="A91" s="118"/>
      <c r="B91" s="119">
        <v>24</v>
      </c>
      <c r="C91" s="119">
        <v>24</v>
      </c>
      <c r="D91" s="119">
        <v>24</v>
      </c>
      <c r="E91" s="120">
        <v>24</v>
      </c>
      <c r="F91"/>
      <c r="G91"/>
      <c r="H91"/>
      <c r="I91"/>
    </row>
    <row r="92" spans="1:9" ht="12.75" hidden="1">
      <c r="A92" s="121" t="s">
        <v>18</v>
      </c>
      <c r="B92" s="22">
        <v>0.1935</v>
      </c>
      <c r="C92" s="22">
        <v>0.1935</v>
      </c>
      <c r="D92" s="22">
        <v>0.1935</v>
      </c>
      <c r="E92" s="122">
        <v>0.1935</v>
      </c>
      <c r="F92"/>
      <c r="G92"/>
      <c r="H92"/>
      <c r="I92"/>
    </row>
    <row r="93" spans="1:9" ht="12.75" hidden="1">
      <c r="A93" s="123"/>
      <c r="B93" s="124"/>
      <c r="C93" s="125"/>
      <c r="D93" s="125"/>
      <c r="E93" s="126"/>
      <c r="F93"/>
      <c r="G93"/>
      <c r="H93"/>
      <c r="I93"/>
    </row>
    <row r="94" spans="1:9" ht="12.75" hidden="1">
      <c r="A94" s="121" t="s">
        <v>2</v>
      </c>
      <c r="B94" s="22">
        <v>0.17600000000000002</v>
      </c>
      <c r="C94" s="22">
        <v>0.17600000000000002</v>
      </c>
      <c r="D94" s="22">
        <v>0.17600000000000002</v>
      </c>
      <c r="E94" s="122">
        <v>0.17600000000000002</v>
      </c>
      <c r="F94"/>
      <c r="G94"/>
      <c r="H94"/>
      <c r="I94"/>
    </row>
    <row r="95" spans="1:9" ht="12.75" hidden="1">
      <c r="A95" s="123"/>
      <c r="B95" s="124"/>
      <c r="C95" s="125"/>
      <c r="D95" s="125"/>
      <c r="E95" s="126"/>
      <c r="F95"/>
      <c r="G95"/>
      <c r="H95"/>
      <c r="I95"/>
    </row>
    <row r="96" spans="1:9" ht="12.75" hidden="1">
      <c r="A96" s="121" t="s">
        <v>64</v>
      </c>
      <c r="B96" s="22">
        <v>0.1635</v>
      </c>
      <c r="C96" s="22">
        <v>0.1635</v>
      </c>
      <c r="D96" s="22">
        <v>0.1635</v>
      </c>
      <c r="E96" s="122">
        <v>0.1635</v>
      </c>
      <c r="F96"/>
      <c r="G96"/>
      <c r="H96"/>
      <c r="I96"/>
    </row>
    <row r="97" spans="1:9" ht="12.75" hidden="1">
      <c r="A97" s="123"/>
      <c r="B97" s="124"/>
      <c r="C97" s="125"/>
      <c r="D97" s="125"/>
      <c r="E97" s="126"/>
      <c r="F97"/>
      <c r="G97"/>
      <c r="H97"/>
      <c r="I97"/>
    </row>
    <row r="98" spans="1:9" ht="12.75" hidden="1">
      <c r="A98" s="121" t="s">
        <v>65</v>
      </c>
      <c r="B98" s="22">
        <v>0.161</v>
      </c>
      <c r="C98" s="22">
        <v>0.161</v>
      </c>
      <c r="D98" s="22">
        <v>0.161</v>
      </c>
      <c r="E98" s="122">
        <v>0.161</v>
      </c>
      <c r="F98"/>
      <c r="G98"/>
      <c r="H98"/>
      <c r="I98"/>
    </row>
    <row r="99" spans="1:9" ht="12.75" hidden="1">
      <c r="A99" s="123"/>
      <c r="B99" s="124"/>
      <c r="C99" s="125"/>
      <c r="D99" s="125"/>
      <c r="E99" s="126"/>
      <c r="F99"/>
      <c r="G99"/>
      <c r="H99"/>
      <c r="I99"/>
    </row>
    <row r="100" spans="1:9" ht="12.75" hidden="1">
      <c r="A100" s="121" t="s">
        <v>66</v>
      </c>
      <c r="B100" s="22">
        <v>0.1585</v>
      </c>
      <c r="C100" s="22">
        <v>0.1585</v>
      </c>
      <c r="D100" s="22">
        <v>0.1585</v>
      </c>
      <c r="E100" s="122">
        <v>0.1585</v>
      </c>
      <c r="F100"/>
      <c r="G100"/>
      <c r="H100"/>
      <c r="I100"/>
    </row>
    <row r="101" spans="1:9" ht="12.75" hidden="1">
      <c r="A101" s="127" t="s">
        <v>67</v>
      </c>
      <c r="B101" s="128">
        <v>0.2</v>
      </c>
      <c r="C101" s="128">
        <v>0.25</v>
      </c>
      <c r="D101" s="128">
        <v>0.3</v>
      </c>
      <c r="E101" s="129">
        <v>0.35</v>
      </c>
      <c r="F101"/>
      <c r="G101"/>
      <c r="H101"/>
      <c r="I101"/>
    </row>
    <row r="102" spans="1:9" ht="12.75" hidden="1">
      <c r="A102" s="34"/>
      <c r="B102" s="15" t="s">
        <v>68</v>
      </c>
      <c r="C102" s="15" t="s">
        <v>68</v>
      </c>
      <c r="D102" s="15" t="s">
        <v>68</v>
      </c>
      <c r="E102" s="15" t="s">
        <v>68</v>
      </c>
      <c r="F102"/>
      <c r="G102"/>
      <c r="H102"/>
      <c r="I102"/>
    </row>
    <row r="103" spans="1:9" ht="12.75" hidden="1">
      <c r="A103" s="118"/>
      <c r="B103" s="119">
        <v>36</v>
      </c>
      <c r="C103" s="119">
        <v>36</v>
      </c>
      <c r="D103" s="120">
        <v>36</v>
      </c>
      <c r="E103" s="15"/>
      <c r="F103"/>
      <c r="G103"/>
      <c r="H103"/>
      <c r="I103"/>
    </row>
    <row r="104" spans="1:9" ht="12.75" hidden="1">
      <c r="A104" s="121" t="s">
        <v>18</v>
      </c>
      <c r="B104" s="22">
        <v>0.1935</v>
      </c>
      <c r="C104" s="22">
        <v>0.1935</v>
      </c>
      <c r="D104" s="122">
        <v>0.1935</v>
      </c>
      <c r="E104" s="15"/>
      <c r="F104"/>
      <c r="G104"/>
      <c r="H104"/>
      <c r="I104"/>
    </row>
    <row r="105" spans="1:9" ht="12.75" hidden="1">
      <c r="A105" s="123"/>
      <c r="B105" s="124"/>
      <c r="C105" s="125"/>
      <c r="D105" s="126"/>
      <c r="E105" s="15"/>
      <c r="F105"/>
      <c r="G105"/>
      <c r="H105"/>
      <c r="I105"/>
    </row>
    <row r="106" spans="1:9" ht="12.75" hidden="1">
      <c r="A106" s="121" t="s">
        <v>2</v>
      </c>
      <c r="B106" s="22">
        <v>0.171</v>
      </c>
      <c r="C106" s="22">
        <v>0.171</v>
      </c>
      <c r="D106" s="122">
        <v>0.171</v>
      </c>
      <c r="E106" s="15"/>
      <c r="F106"/>
      <c r="G106"/>
      <c r="H106"/>
      <c r="I106"/>
    </row>
    <row r="107" spans="1:9" ht="12.75" hidden="1">
      <c r="A107" s="123"/>
      <c r="B107" s="124"/>
      <c r="C107" s="125"/>
      <c r="D107" s="126"/>
      <c r="E107" s="15"/>
      <c r="F107"/>
      <c r="G107"/>
      <c r="H107"/>
      <c r="I107"/>
    </row>
    <row r="108" spans="1:9" ht="12.75" hidden="1">
      <c r="A108" s="121" t="s">
        <v>3</v>
      </c>
      <c r="B108" s="22">
        <v>0.166</v>
      </c>
      <c r="C108" s="22">
        <v>0.166</v>
      </c>
      <c r="D108" s="122">
        <v>0.166</v>
      </c>
      <c r="E108" s="15"/>
      <c r="F108"/>
      <c r="G108"/>
      <c r="H108"/>
      <c r="I108"/>
    </row>
    <row r="109" spans="1:9" ht="12.75" hidden="1">
      <c r="A109" s="123"/>
      <c r="B109" s="124"/>
      <c r="C109" s="125"/>
      <c r="D109" s="126"/>
      <c r="E109" s="15"/>
      <c r="F109"/>
      <c r="G109"/>
      <c r="H109"/>
      <c r="I109"/>
    </row>
    <row r="110" spans="1:9" ht="12.75" hidden="1">
      <c r="A110" s="121" t="s">
        <v>4</v>
      </c>
      <c r="B110" s="22">
        <v>0.161</v>
      </c>
      <c r="C110" s="22">
        <v>0.161</v>
      </c>
      <c r="D110" s="122">
        <v>0.161</v>
      </c>
      <c r="E110" s="15"/>
      <c r="F110"/>
      <c r="G110"/>
      <c r="H110"/>
      <c r="I110"/>
    </row>
    <row r="111" spans="1:9" ht="12.75" hidden="1">
      <c r="A111" s="123"/>
      <c r="B111" s="124"/>
      <c r="C111" s="125"/>
      <c r="D111" s="126"/>
      <c r="E111" s="15"/>
      <c r="F111"/>
      <c r="G111"/>
      <c r="H111"/>
      <c r="I111"/>
    </row>
    <row r="112" spans="1:9" ht="12.75" hidden="1">
      <c r="A112" s="121" t="s">
        <v>66</v>
      </c>
      <c r="B112" s="22">
        <v>0.156</v>
      </c>
      <c r="C112" s="22">
        <v>0.156</v>
      </c>
      <c r="D112" s="122">
        <v>0.156</v>
      </c>
      <c r="E112" s="15"/>
      <c r="F112"/>
      <c r="G112"/>
      <c r="H112"/>
      <c r="I112"/>
    </row>
    <row r="113" spans="1:9" ht="12.75" hidden="1">
      <c r="A113" s="127" t="s">
        <v>67</v>
      </c>
      <c r="B113" s="128">
        <v>0.2</v>
      </c>
      <c r="C113" s="128">
        <v>0.25</v>
      </c>
      <c r="D113" s="129">
        <v>0.3</v>
      </c>
      <c r="E113" s="15" t="s">
        <v>68</v>
      </c>
      <c r="F113"/>
      <c r="G113"/>
      <c r="H113"/>
      <c r="I113"/>
    </row>
    <row r="114" spans="1:9" ht="12.75" hidden="1">
      <c r="A114" s="34"/>
      <c r="B114" s="15"/>
      <c r="C114" s="15"/>
      <c r="D114" s="15"/>
      <c r="E114" s="15"/>
      <c r="F114"/>
      <c r="G114"/>
      <c r="H114"/>
      <c r="I114"/>
    </row>
    <row r="115" spans="1:9" ht="12.75" hidden="1">
      <c r="A115" s="118"/>
      <c r="B115" s="119">
        <v>48</v>
      </c>
      <c r="C115" s="119">
        <v>48</v>
      </c>
      <c r="D115" s="120">
        <v>48</v>
      </c>
      <c r="E115" s="15"/>
      <c r="F115"/>
      <c r="G115"/>
      <c r="H115"/>
      <c r="I115"/>
    </row>
    <row r="116" spans="1:9" ht="12.75" hidden="1">
      <c r="A116" s="121" t="s">
        <v>18</v>
      </c>
      <c r="B116" s="22">
        <v>0.2025</v>
      </c>
      <c r="C116" s="22">
        <v>0.2025</v>
      </c>
      <c r="D116" s="122">
        <v>0.2025</v>
      </c>
      <c r="E116" s="15"/>
      <c r="F116"/>
      <c r="G116"/>
      <c r="H116"/>
      <c r="I116"/>
    </row>
    <row r="117" spans="1:9" ht="12.75" hidden="1">
      <c r="A117" s="123"/>
      <c r="B117" s="124"/>
      <c r="C117" s="125"/>
      <c r="D117" s="126"/>
      <c r="E117" s="15"/>
      <c r="F117"/>
      <c r="G117"/>
      <c r="H117"/>
      <c r="I117"/>
    </row>
    <row r="118" spans="1:9" ht="12.75" hidden="1">
      <c r="A118" s="121" t="s">
        <v>2</v>
      </c>
      <c r="B118" s="22">
        <v>0.17</v>
      </c>
      <c r="C118" s="22">
        <v>0.17</v>
      </c>
      <c r="D118" s="122">
        <v>0.17</v>
      </c>
      <c r="E118" s="15"/>
      <c r="F118"/>
      <c r="G118"/>
      <c r="H118"/>
      <c r="I118"/>
    </row>
    <row r="119" spans="1:9" ht="12.75" hidden="1">
      <c r="A119" s="123"/>
      <c r="B119" s="124"/>
      <c r="C119" s="125"/>
      <c r="D119" s="126"/>
      <c r="E119" s="15"/>
      <c r="F119"/>
      <c r="G119"/>
      <c r="H119"/>
      <c r="I119"/>
    </row>
    <row r="120" spans="1:9" ht="12.75" hidden="1">
      <c r="A120" s="121" t="s">
        <v>3</v>
      </c>
      <c r="B120" s="22">
        <v>0.1625</v>
      </c>
      <c r="C120" s="22">
        <v>0.1625</v>
      </c>
      <c r="D120" s="122">
        <v>0.1625</v>
      </c>
      <c r="E120" s="15"/>
      <c r="F120"/>
      <c r="G120"/>
      <c r="H120"/>
      <c r="I120"/>
    </row>
    <row r="121" spans="1:9" ht="12.75" hidden="1">
      <c r="A121" s="123"/>
      <c r="B121" s="124"/>
      <c r="C121" s="125"/>
      <c r="D121" s="130"/>
      <c r="E121" s="15"/>
      <c r="F121"/>
      <c r="G121"/>
      <c r="H121"/>
      <c r="I121"/>
    </row>
    <row r="122" spans="1:9" ht="12.75" hidden="1">
      <c r="A122" s="121" t="s">
        <v>4</v>
      </c>
      <c r="B122" s="22">
        <v>0.155</v>
      </c>
      <c r="C122" s="22">
        <v>0.155</v>
      </c>
      <c r="D122" s="122">
        <v>0.155</v>
      </c>
      <c r="E122" s="15"/>
      <c r="F122"/>
      <c r="G122"/>
      <c r="H122"/>
      <c r="I122"/>
    </row>
    <row r="123" spans="1:9" ht="12.75" hidden="1">
      <c r="A123" s="123"/>
      <c r="B123" s="124"/>
      <c r="C123" s="125"/>
      <c r="D123" s="126"/>
      <c r="E123" s="15"/>
      <c r="F123"/>
      <c r="G123"/>
      <c r="H123"/>
      <c r="I123"/>
    </row>
    <row r="124" spans="1:9" ht="12.75" hidden="1">
      <c r="A124" s="121" t="s">
        <v>66</v>
      </c>
      <c r="B124" s="22">
        <v>0.1525</v>
      </c>
      <c r="C124" s="22">
        <v>0.1525</v>
      </c>
      <c r="D124" s="122">
        <v>0.1525</v>
      </c>
      <c r="E124" s="15"/>
      <c r="F124"/>
      <c r="G124"/>
      <c r="H124"/>
      <c r="I124"/>
    </row>
    <row r="125" spans="1:9" ht="12.75" hidden="1">
      <c r="A125" s="127" t="s">
        <v>69</v>
      </c>
      <c r="B125" s="128">
        <v>0.15</v>
      </c>
      <c r="C125" s="128">
        <v>0.2</v>
      </c>
      <c r="D125" s="129">
        <v>0.25</v>
      </c>
      <c r="E125" s="15"/>
      <c r="F125"/>
      <c r="G125"/>
      <c r="H125"/>
      <c r="I125"/>
    </row>
    <row r="126" spans="1:9" ht="12.75" hidden="1">
      <c r="A126" s="34"/>
      <c r="B126" s="15"/>
      <c r="C126" s="15"/>
      <c r="D126" s="15"/>
      <c r="E126" s="15"/>
      <c r="F126"/>
      <c r="G126"/>
      <c r="H126"/>
      <c r="I126"/>
    </row>
    <row r="127" spans="1:9" ht="12.75" hidden="1">
      <c r="A127" s="118"/>
      <c r="B127" s="119">
        <v>60</v>
      </c>
      <c r="C127" s="120">
        <v>60</v>
      </c>
      <c r="D127" s="15"/>
      <c r="E127" s="15"/>
      <c r="F127"/>
      <c r="G127"/>
      <c r="H127"/>
      <c r="I127"/>
    </row>
    <row r="128" spans="1:9" ht="12.75" hidden="1">
      <c r="A128" s="121" t="s">
        <v>18</v>
      </c>
      <c r="B128" s="22">
        <v>0.2025</v>
      </c>
      <c r="C128" s="122">
        <v>0.2025</v>
      </c>
      <c r="D128" s="15"/>
      <c r="E128" s="15"/>
      <c r="F128"/>
      <c r="G128"/>
      <c r="H128"/>
      <c r="I128"/>
    </row>
    <row r="129" spans="1:9" ht="12.75" hidden="1">
      <c r="A129" s="123"/>
      <c r="B129" s="124"/>
      <c r="C129" s="126"/>
      <c r="D129" s="15"/>
      <c r="E129" s="15"/>
      <c r="F129"/>
      <c r="G129"/>
      <c r="H129"/>
      <c r="I129"/>
    </row>
    <row r="130" spans="1:9" ht="12.75" hidden="1">
      <c r="A130" s="121" t="s">
        <v>2</v>
      </c>
      <c r="B130" s="22">
        <v>0.175</v>
      </c>
      <c r="C130" s="122">
        <v>0.175</v>
      </c>
      <c r="D130" s="15"/>
      <c r="E130" s="15"/>
      <c r="F130"/>
      <c r="G130"/>
      <c r="H130"/>
      <c r="I130"/>
    </row>
    <row r="131" spans="1:9" ht="12.75" hidden="1">
      <c r="A131" s="123"/>
      <c r="B131" s="124"/>
      <c r="C131" s="126"/>
      <c r="D131" s="15"/>
      <c r="E131" s="15"/>
      <c r="F131"/>
      <c r="G131"/>
      <c r="H131"/>
      <c r="I131"/>
    </row>
    <row r="132" spans="1:9" ht="12.75" hidden="1">
      <c r="A132" s="121" t="s">
        <v>3</v>
      </c>
      <c r="B132" s="22">
        <v>0.165</v>
      </c>
      <c r="C132" s="122">
        <v>0.165</v>
      </c>
      <c r="D132" s="15"/>
      <c r="E132" s="15"/>
      <c r="F132"/>
      <c r="G132"/>
      <c r="H132"/>
      <c r="I132"/>
    </row>
    <row r="133" spans="1:9" ht="12.75" hidden="1">
      <c r="A133" s="123"/>
      <c r="B133" s="124"/>
      <c r="C133" s="126"/>
      <c r="D133" s="15"/>
      <c r="E133" s="15"/>
      <c r="F133"/>
      <c r="G133"/>
      <c r="H133"/>
      <c r="I133"/>
    </row>
    <row r="134" spans="1:9" ht="12.75" hidden="1">
      <c r="A134" s="121" t="s">
        <v>4</v>
      </c>
      <c r="B134" s="22">
        <v>0.1575</v>
      </c>
      <c r="C134" s="122">
        <v>0.1575</v>
      </c>
      <c r="D134" s="15"/>
      <c r="E134" s="15"/>
      <c r="F134"/>
      <c r="G134"/>
      <c r="H134"/>
      <c r="I134"/>
    </row>
    <row r="135" spans="1:9" ht="12.75" hidden="1">
      <c r="A135" s="123"/>
      <c r="B135" s="124"/>
      <c r="C135" s="126"/>
      <c r="D135" s="15"/>
      <c r="E135" s="15"/>
      <c r="F135"/>
      <c r="G135"/>
      <c r="H135"/>
      <c r="I135"/>
    </row>
    <row r="136" spans="1:9" ht="12.75" hidden="1">
      <c r="A136" s="121" t="s">
        <v>66</v>
      </c>
      <c r="B136" s="22">
        <v>0.155</v>
      </c>
      <c r="C136" s="122">
        <v>0.155</v>
      </c>
      <c r="D136" s="15"/>
      <c r="E136" s="15"/>
      <c r="F136"/>
      <c r="G136"/>
      <c r="H136"/>
      <c r="I136"/>
    </row>
    <row r="137" spans="1:9" ht="12.75" hidden="1">
      <c r="A137" s="127" t="s">
        <v>69</v>
      </c>
      <c r="B137" s="128">
        <v>0.1</v>
      </c>
      <c r="C137" s="129">
        <v>0.2</v>
      </c>
      <c r="D137" s="15"/>
      <c r="E137" s="15"/>
      <c r="F137"/>
      <c r="G137"/>
      <c r="H137"/>
      <c r="I137"/>
    </row>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sheetData>
  <sheetProtection password="E33E" sheet="1" objects="1" scenarios="1"/>
  <printOptions/>
  <pageMargins left="0.75" right="0.75" top="1" bottom="1" header="0.5" footer="0.5"/>
  <pageSetup fitToHeight="2"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Leasing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Gail Chao</dc:creator>
  <cp:keywords/>
  <dc:description/>
  <cp:lastModifiedBy>Rick</cp:lastModifiedBy>
  <cp:lastPrinted>2009-11-11T16:32:53Z</cp:lastPrinted>
  <dcterms:created xsi:type="dcterms:W3CDTF">2002-07-19T15:00:27Z</dcterms:created>
  <dcterms:modified xsi:type="dcterms:W3CDTF">2018-02-28T17:11:09Z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